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bja\Documents\Visual Studio 2015\Projects\CountyAccomodationTax\CountyAccomodationTax\Content\Misc\"/>
    </mc:Choice>
  </mc:AlternateContent>
  <xr:revisionPtr revIDLastSave="0" documentId="13_ncr:1_{7FC9AFC3-562C-4771-8F9E-1FC966CFA47E}" xr6:coauthVersionLast="28" xr6:coauthVersionMax="28" xr10:uidLastSave="{00000000-0000-0000-0000-000000000000}"/>
  <bookViews>
    <workbookView xWindow="0" yWindow="0" windowWidth="13920" windowHeight="7860" activeTab="2" xr2:uid="{00000000-000D-0000-FFFF-FFFF00000000}"/>
  </bookViews>
  <sheets>
    <sheet name="Period Summary" sheetId="1" r:id="rId1"/>
    <sheet name="Recap" sheetId="2" r:id="rId2"/>
    <sheet name="YearToDate" sheetId="4" r:id="rId3"/>
  </sheets>
  <definedNames>
    <definedName name="_xlnm._FilterDatabase" localSheetId="2" hidden="1">YearToDate!$A$1:$O$2</definedName>
    <definedName name="AdminFee">Recap!$G$6</definedName>
    <definedName name="Corrections">Recap!$G$7</definedName>
    <definedName name="DiscoverKalamazoo">Recap!$G$10</definedName>
    <definedName name="KalamazooCounty">Recap!$G$14</definedName>
    <definedName name="ParksPromotion">Recap!$G$12</definedName>
    <definedName name="Periods">'Period Summary'!$W$4:$W$15</definedName>
    <definedName name="Total">Recap!$G$16</definedName>
    <definedName name="TotalCollected">Recap!$G$5</definedName>
    <definedName name="TotalNet">Recap!$G$8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N51" i="4" l="1"/>
  <c r="N50" i="4" l="1"/>
  <c r="N49" i="4"/>
  <c r="F58" i="1"/>
  <c r="D58" i="1"/>
  <c r="E58" i="1"/>
  <c r="G58" i="1"/>
  <c r="H58" i="1"/>
  <c r="I58" i="1"/>
  <c r="J58" i="1"/>
  <c r="J52" i="4" l="1"/>
  <c r="B52" i="4" l="1"/>
  <c r="D52" i="4"/>
  <c r="E52" i="4"/>
  <c r="F52" i="4"/>
  <c r="G52" i="4"/>
  <c r="H52" i="4"/>
  <c r="I52" i="4"/>
  <c r="K52" i="4"/>
  <c r="L52" i="4"/>
  <c r="M52" i="4"/>
  <c r="C52" i="4"/>
  <c r="N48" i="4" l="1"/>
  <c r="N19" i="4"/>
  <c r="G5" i="2" l="1"/>
  <c r="G10" i="2" s="1"/>
  <c r="G14" i="2" l="1"/>
  <c r="G16" i="2" s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52" i="4" l="1"/>
</calcChain>
</file>

<file path=xl/sharedStrings.xml><?xml version="1.0" encoding="utf-8"?>
<sst xmlns="http://schemas.openxmlformats.org/spreadsheetml/2006/main" count="227" uniqueCount="96">
  <si>
    <t>40 Winks Motel</t>
  </si>
  <si>
    <t>Airport Inn</t>
  </si>
  <si>
    <t>Candlewood Suites</t>
  </si>
  <si>
    <t xml:space="preserve">Comstock Motor Court </t>
  </si>
  <si>
    <t>Henderson Castle B &amp; B</t>
  </si>
  <si>
    <t>Holiday Motel</t>
  </si>
  <si>
    <t>John Wickstrom B &amp; B</t>
  </si>
  <si>
    <t>Kalamazoo House B &amp; B</t>
  </si>
  <si>
    <t xml:space="preserve">Kalamazoo Inn Motel </t>
  </si>
  <si>
    <t>Karas Kottages LLC</t>
  </si>
  <si>
    <t>Knights Inn</t>
  </si>
  <si>
    <t>MCR Tenant 2</t>
  </si>
  <si>
    <t>Microtel Inn &amp; Suites</t>
  </si>
  <si>
    <t>Towne Place Suites</t>
  </si>
  <si>
    <t>Location</t>
  </si>
  <si>
    <t>Net Revenue</t>
  </si>
  <si>
    <t>Fines</t>
  </si>
  <si>
    <t>Interest</t>
  </si>
  <si>
    <t>Tax</t>
  </si>
  <si>
    <t>Total</t>
  </si>
  <si>
    <t>Note</t>
  </si>
  <si>
    <t>Totals</t>
  </si>
  <si>
    <t>Total Revenue</t>
  </si>
  <si>
    <t>Transient Guest</t>
  </si>
  <si>
    <t>Adjustments</t>
  </si>
  <si>
    <t>Forward</t>
  </si>
  <si>
    <t>Net</t>
  </si>
  <si>
    <t>Discover Kalamazoo</t>
  </si>
  <si>
    <t>Parks Promotion</t>
  </si>
  <si>
    <t>Kalamazoo County</t>
  </si>
  <si>
    <t>Distribution</t>
  </si>
  <si>
    <t>Notes</t>
  </si>
  <si>
    <t>Update</t>
  </si>
  <si>
    <t>Woodspring Suites</t>
  </si>
  <si>
    <t>Year to Date Collections by Month</t>
  </si>
  <si>
    <t>Kalamazoo County Accommodation Taxes</t>
  </si>
  <si>
    <t>Transaction Date</t>
  </si>
  <si>
    <t>Collections for Month</t>
  </si>
  <si>
    <t>Collections for Period: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</si>
  <si>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</si>
  <si>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</si>
  <si>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</si>
  <si>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</si>
  <si>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</si>
  <si>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</si>
  <si>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</si>
  <si>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</si>
  <si>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</si>
  <si>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</si>
  <si>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</si>
  <si>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</si>
  <si>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Kalamazoo County Accommodation Summary Report</t>
  </si>
  <si>
    <t>Kalamazoo County Accommodation Tax Distribution</t>
  </si>
  <si>
    <t>Tax Period</t>
  </si>
  <si>
    <t>Corrections</t>
  </si>
  <si>
    <t>Baymont Inn &amp; Suites</t>
  </si>
  <si>
    <t>Baymont Inn &amp; Suites East</t>
  </si>
  <si>
    <t>Best Western Plus Suites</t>
  </si>
  <si>
    <t xml:space="preserve">Clarion </t>
  </si>
  <si>
    <t>Comfort Inn</t>
  </si>
  <si>
    <t>Comfort Inn  / Reesha Property LLC DBA</t>
  </si>
  <si>
    <t>Country Inn &amp; Suites</t>
  </si>
  <si>
    <t>Courtyard by Marriott</t>
  </si>
  <si>
    <t>Days Inn &amp; Suites</t>
  </si>
  <si>
    <t>Econo Lodge</t>
  </si>
  <si>
    <t xml:space="preserve">Fairfield Inn West </t>
  </si>
  <si>
    <t>Festive West B &amp; B</t>
  </si>
  <si>
    <t>Four Points by Sheraton</t>
  </si>
  <si>
    <t xml:space="preserve">Gull Lake Inn </t>
  </si>
  <si>
    <t>Gull Lake View Golf Club &amp; Resort</t>
  </si>
  <si>
    <t>Hampton Inn &amp; Suites</t>
  </si>
  <si>
    <t>Hampton Inn Kalamazoo Airport</t>
  </si>
  <si>
    <t>Holiday Inn Express &amp; Suites</t>
  </si>
  <si>
    <t xml:space="preserve">Holiday Inn West </t>
  </si>
  <si>
    <t>Homewood Suites by Hilton</t>
  </si>
  <si>
    <t xml:space="preserve">Motel 6 </t>
  </si>
  <si>
    <t>Quality Hotel</t>
  </si>
  <si>
    <t xml:space="preserve">Radisson Plaza Hotel &amp; Suites </t>
  </si>
  <si>
    <t>Red Roof Inn East</t>
  </si>
  <si>
    <t>Red Roof Inn West</t>
  </si>
  <si>
    <t xml:space="preserve">Residence Inn by Marriott  </t>
  </si>
  <si>
    <t>Staybridge Suites</t>
  </si>
  <si>
    <t>Stuart Avenue Inn B &amp; B</t>
  </si>
  <si>
    <t>SUPER 8</t>
  </si>
  <si>
    <t>Column1</t>
  </si>
  <si>
    <t>Clark House, LLC B &amp; B</t>
  </si>
  <si>
    <t>Processed via PayerExpress.</t>
  </si>
  <si>
    <t>Melissa Dull</t>
  </si>
  <si>
    <t>Computed Taxes</t>
  </si>
  <si>
    <t xml:space="preserve">Collected </t>
  </si>
  <si>
    <t>Kalamazoo County Admin Fee (2017)</t>
  </si>
  <si>
    <t>new as of August - jmh</t>
  </si>
  <si>
    <t>over 0.05 - jmh</t>
  </si>
  <si>
    <t>over 0.01 - jmh</t>
  </si>
  <si>
    <t>over paid 0.45 - jmh</t>
  </si>
  <si>
    <t>Paid late processed 8/2/17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</si>
</sst>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 \-\ 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Font="1"/>
    <xf numFmtId="49" fontId="0" fillId="0" borderId="0" xfId="0" applyNumberFormat="1"/>
    <xf numFmtId="49" fontId="0" fillId="0" borderId="0" xfId="1" quotePrefix="1" applyNumberFormat="1" applyFont="1" applyAlignment="1">
      <alignment horizontal="right"/>
    </xf>
    <xf numFmtId="44" fontId="2" fillId="0" borderId="0" xfId="1" applyFont="1" applyAlignment="1">
      <alignment horizontal="center"/>
    </xf>
    <xf numFmtId="44" fontId="0" fillId="0" borderId="0" xfId="1" quotePrefix="1" applyFont="1"/>
    <xf numFmtId="0" fontId="3" fillId="2" borderId="1" xfId="0" applyFont="1" applyFill="1" applyBorder="1"/>
    <xf numFmtId="49" fontId="0" fillId="0" borderId="0" xfId="0" quotePrefix="1" applyNumberFormat="1"/>
    <xf numFmtId="17" fontId="0" fillId="0" borderId="0" xfId="0" quotePrefix="1" applyNumberFormat="1"/>
    <xf numFmtId="44" fontId="3" fillId="2" borderId="1" xfId="1" applyFont="1" applyFill="1" applyBorder="1"/>
    <xf numFmtId="0" fontId="0" fillId="3" borderId="0" xfId="0" applyFill="1"/>
    <xf numFmtId="44" fontId="0" fillId="3" borderId="0" xfId="1" applyFont="1" applyFill="1"/>
    <xf numFmtId="0" fontId="2" fillId="0" borderId="0" xfId="0" applyFont="1" applyAlignment="1"/>
    <xf numFmtId="0" fontId="0" fillId="0" borderId="0" xfId="0" quotePrefix="1"/>
    <xf numFmtId="44" fontId="0" fillId="0" borderId="0" xfId="1" applyNumberFormat="1" applyFont="1"/>
    <xf numFmtId="44" fontId="1" fillId="3" borderId="2" xfId="1" applyFont="1" applyFill="1" applyBorder="1" applyAlignment="1">
      <alignment horizontal="center" vertical="center"/>
    </xf>
    <xf numFmtId="44" fontId="0" fillId="0" borderId="0" xfId="1" applyFont="1" applyFill="1"/>
    <xf numFmtId="44" fontId="0" fillId="0" borderId="0" xfId="0" applyNumberFormat="1" applyFont="1" applyFill="1"/>
    <xf numFmtId="44" fontId="0" fillId="4" borderId="0" xfId="0" applyNumberFormat="1" applyFont="1" applyFill="1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1" applyNumberFormat="1" applyFont="1"/>
    <xf numFmtId="14" fontId="0" fillId="0" borderId="0" xfId="1" applyNumberFormat="1" applyFont="1" applyAlignment="1">
      <alignment wrapText="1"/>
    </xf>
    <xf numFmtId="164" fontId="0" fillId="0" borderId="0" xfId="2" applyNumberFormat="1" applyFont="1"/>
    <xf numFmtId="44" fontId="5" fillId="0" borderId="0" xfId="0" applyNumberFormat="1" applyFont="1" applyFill="1"/>
    <xf numFmtId="44" fontId="5" fillId="0" borderId="0" xfId="1" applyFont="1" applyFill="1"/>
    <xf numFmtId="44" fontId="1" fillId="0" borderId="0" xfId="0" applyNumberFormat="1" applyFont="1"/>
    <xf numFmtId="0" fontId="2" fillId="0" borderId="0" xfId="0" applyFont="1" applyAlignment="1">
      <alignment horizontal="center"/>
    </xf>
    <xf numFmtId="165" fontId="0" fillId="0" borderId="0" xfId="0" applyNumberFormat="1" applyFont="1"/>
    <xf numFmtId="7" fontId="0" fillId="3" borderId="0" xfId="1" applyNumberFormat="1" applyFont="1" applyFill="1"/>
    <xf numFmtId="0" fontId="0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 vertical="center"/>
    </xf>
  </cellXfs>
  <cellStyles count="4">
    <cellStyle name="Comma" xfId="2" builtinId="3"/>
    <cellStyle name="Currency" xfId="1" builtinId="4"/>
    <cellStyle name="Normal" xfId="0" builtinId="0"/>
    <cellStyle name="Normal 2" xfId="3" xr:uid="{00000000-0005-0000-0000-000003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numFmt numFmtId="19" formatCode="m/d/yyyy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\ \-\ 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\ \-\ 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\ \-\ 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\ \-\ 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\ \-\ 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\ \-\ ??_);_(@_)"/>
    </dxf>
    <dxf>
      <numFmt numFmtId="164" formatCode="_(* #,##0.00_);_(* \(#,##0.00\);_(* \ \-\ ??_);_(@_)"/>
    </dxf>
    <dxf>
      <numFmt numFmtId="164" formatCode="_(* #,##0.00_);_(* \(#,##0.00\);_(* \ \-\ 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58" totalsRowCount="1" headerRowDxfId="33" dataDxfId="32" headerRowCellStyle="Currency" dataCellStyle="Currency">
  <autoFilter ref="A4:L57" xr:uid="{00000000-0009-0000-0100-000001000000}"/>
  <tableColumns count="12">
    <tableColumn id="1" xr3:uid="{00000000-0010-0000-0000-000001000000}" name="Location" totalsRowLabel="Total"/>
    <tableColumn id="7" xr3:uid="{00000000-0010-0000-0000-000007000000}" name="Tax Period"/>
    <tableColumn id="8" xr3:uid="{00000000-0010-0000-0000-000008000000}" name="Transaction Date" totalsRowDxfId="22"/>
    <tableColumn id="10" xr3:uid="{00000000-0010-0000-0000-00000A000000}" name="Total Revenue" totalsRowFunction="sum" dataDxfId="31" totalsRowDxfId="21" dataCellStyle="Comma"/>
    <tableColumn id="11" xr3:uid="{00000000-0010-0000-0000-00000B000000}" name="Transient Guest" totalsRowFunction="sum" dataDxfId="30" totalsRowDxfId="20" dataCellStyle="Comma"/>
    <tableColumn id="2" xr3:uid="{00000000-0010-0000-0000-000002000000}" name="Net Revenue" totalsRowFunction="sum" dataDxfId="29" totalsRowDxfId="19" dataCellStyle="Comma"/>
    <tableColumn id="3" xr3:uid="{00000000-0010-0000-0000-000003000000}" name="Fines" totalsRowFunction="sum" dataDxfId="28" totalsRowDxfId="18" dataCellStyle="Comma"/>
    <tableColumn id="4" xr3:uid="{00000000-0010-0000-0000-000004000000}" name="Interest" totalsRowFunction="sum" dataDxfId="27" totalsRowDxfId="17" dataCellStyle="Comma"/>
    <tableColumn id="12" xr3:uid="{00000000-0010-0000-0000-00000C000000}" name="Adjustments" totalsRowFunction="sum" dataDxfId="26" totalsRowDxfId="16" dataCellStyle="Comma"/>
    <tableColumn id="5" xr3:uid="{00000000-0010-0000-0000-000005000000}" name="Tax" totalsRowFunction="sum" dataDxfId="25" totalsRowDxfId="15" dataCellStyle="Comma"/>
    <tableColumn id="6" xr3:uid="{00000000-0010-0000-0000-000006000000}" name="Note" totalsRowDxfId="14"/>
    <tableColumn id="9" xr3:uid="{00000000-0010-0000-0000-000009000000}" name="Column1" dataDxfId="24" totalsRowDxfId="13" dataCellStyle="Currency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N52" totalsRowCount="1">
  <autoFilter ref="A4:N51" xr:uid="{00000000-0009-0000-0100-000002000000}"/>
  <tableColumns count="14">
    <tableColumn id="1" xr3:uid="{00000000-0010-0000-0100-000001000000}" name="Location" totalsRowLabel="Total"/>
    <tableColumn id="2" xr3:uid="{00000000-0010-0000-0100-000002000000}" name="Jan 2017" totalsRowFunction="sum" totalsRowDxfId="12"/>
    <tableColumn id="3" xr3:uid="{00000000-0010-0000-0100-000003000000}" name="Feb 2017" totalsRowFunction="sum" totalsRowDxfId="11"/>
    <tableColumn id="4" xr3:uid="{00000000-0010-0000-0100-000004000000}" name="Mar 2017" totalsRowFunction="sum" totalsRowDxfId="10"/>
    <tableColumn id="5" xr3:uid="{00000000-0010-0000-0100-000005000000}" name="Apr 2017" totalsRowFunction="sum" totalsRowDxfId="9"/>
    <tableColumn id="6" xr3:uid="{00000000-0010-0000-0100-000006000000}" name="May 2017" totalsRowFunction="sum" totalsRowDxfId="8"/>
    <tableColumn id="7" xr3:uid="{00000000-0010-0000-0100-000007000000}" name="Jun 2017" totalsRowFunction="sum" totalsRowDxfId="7"/>
    <tableColumn id="8" xr3:uid="{00000000-0010-0000-0100-000008000000}" name="Jul 2017" totalsRowFunction="sum" totalsRowDxfId="6"/>
    <tableColumn id="9" xr3:uid="{00000000-0010-0000-0100-000009000000}" name="Aug 2017" totalsRowFunction="sum" totalsRowDxfId="5"/>
    <tableColumn id="10" xr3:uid="{00000000-0010-0000-0100-00000A000000}" name="Sep 2017" totalsRowFunction="sum" totalsRowDxfId="4"/>
    <tableColumn id="11" xr3:uid="{00000000-0010-0000-0100-00000B000000}" name="Oct 2017" totalsRowFunction="sum" totalsRowDxfId="3"/>
    <tableColumn id="12" xr3:uid="{00000000-0010-0000-0100-00000C000000}" name="Nov 2017" totalsRowFunction="sum" totalsRowDxfId="2"/>
    <tableColumn id="13" xr3:uid="{00000000-0010-0000-0100-00000D000000}" name="Dec 2017" totalsRowFunction="sum" totalsRowDxfId="1"/>
    <tableColumn id="14" xr3:uid="{00000000-0010-0000-0100-00000E000000}" name="Totals" totalsRowFunction="sum" dataDxfId="23" totalsRowDxfId="0" dataCellStyle="Currency">
      <calculatedColumnFormula>SUM(Table2[[#This Row],[Jan 2017]:[Dec 2017]])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99"/>
  <sheetViews>
    <sheetView zoomScaleNormal="10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E2" sqref="E2"/>
    </sheetView>
  </sheetViews>
  <sheetFormatPr defaultRowHeight="14.4" x14ac:dyDescent="0.3"/>
  <cols>
    <col min="1" max="1" width="54.6640625" customWidth="1"/>
    <col min="2" max="3" width="17.6640625" customWidth="1"/>
    <col min="4" max="5" width="17.6640625" style="1" customWidth="1"/>
    <col min="6" max="6" width="24.6640625" style="1" customWidth="1"/>
    <col min="7" max="10" width="17.6640625" style="1" customWidth="1"/>
    <col min="11" max="11" width="61.6640625" customWidth="1"/>
    <col min="12" max="12" width="9.33203125" customWidth="1"/>
  </cols>
  <sheetData>
    <row r="1" spans="1:23" ht="22.2" customHeight="1" x14ac:dyDescent="0.35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0"/>
    </row>
    <row r="2" spans="1:23" ht="16.95" customHeight="1" x14ac:dyDescent="0.3">
      <c r="D2" s="3" t="s">
        <v>37</v>
      </c>
      <c r="E2" s="6" t="s">
        <v>46</v>
      </c>
    </row>
    <row r="4" spans="1:23" x14ac:dyDescent="0.3">
      <c r="A4" t="s">
        <v>14</v>
      </c>
      <c r="B4" t="s">
        <v>53</v>
      </c>
      <c r="C4" t="s">
        <v>36</v>
      </c>
      <c r="D4" s="1" t="s">
        <v>22</v>
      </c>
      <c r="E4" s="1" t="s">
        <v>23</v>
      </c>
      <c r="F4" s="1" t="s">
        <v>15</v>
      </c>
      <c r="G4" s="1" t="s">
        <v>16</v>
      </c>
      <c r="H4" s="1" t="s">
        <v>17</v>
      </c>
      <c r="I4" s="1" t="s">
        <v>24</v>
      </c>
      <c r="J4" s="1" t="s">
        <v>18</v>
      </c>
      <c r="K4" s="1" t="s">
        <v>20</v>
      </c>
      <c r="L4" s="1" t="s">
        <v>84</v>
      </c>
      <c r="W4" s="16" t="s">
        <v>50</v>
      </c>
    </row>
    <row r="5" spans="1:23" x14ac:dyDescent="0.3">
      <c r="A5" t="s">
        <v>0</v>
      </c>
      <c r="B5" t="s">
        <v>45</v>
      </c>
      <c r="C5" s="23">
        <v>42959.531078321757</v>
      </c>
      <c r="D5" s="26">
        <v>4420</v>
      </c>
      <c r="E5" s="26">
        <v>4060</v>
      </c>
      <c r="F5" s="26">
        <v>360</v>
      </c>
      <c r="G5" s="26">
        <v>0</v>
      </c>
      <c r="H5" s="26">
        <v>0</v>
      </c>
      <c r="I5" s="26">
        <v>0</v>
      </c>
      <c r="J5" s="26">
        <v>18</v>
      </c>
      <c r="K5" s="24" t="s">
        <v>86</v>
      </c>
      <c r="L5" s="24"/>
      <c r="M5" s="23"/>
      <c r="N5" s="23"/>
      <c r="O5" s="23"/>
      <c r="W5" s="11" t="s">
        <v>49</v>
      </c>
    </row>
    <row r="6" spans="1:23" x14ac:dyDescent="0.3">
      <c r="A6" t="s">
        <v>1</v>
      </c>
      <c r="B6" t="s">
        <v>45</v>
      </c>
      <c r="C6" s="23">
        <v>42953.721817395832</v>
      </c>
      <c r="D6" s="26">
        <v>3203</v>
      </c>
      <c r="E6" s="26">
        <v>0</v>
      </c>
      <c r="F6" s="26">
        <v>3203</v>
      </c>
      <c r="G6" s="26">
        <v>0</v>
      </c>
      <c r="H6" s="26">
        <v>0</v>
      </c>
      <c r="I6" s="26">
        <v>0</v>
      </c>
      <c r="J6" s="26">
        <v>160.15</v>
      </c>
      <c r="K6" s="25" t="s">
        <v>86</v>
      </c>
      <c r="L6" s="24"/>
      <c r="M6" s="23"/>
      <c r="N6" s="23"/>
      <c r="O6" s="23"/>
      <c r="W6" s="16" t="s">
        <v>48</v>
      </c>
    </row>
    <row r="7" spans="1:23" x14ac:dyDescent="0.3">
      <c r="A7" t="s">
        <v>55</v>
      </c>
      <c r="B7" t="s">
        <v>45</v>
      </c>
      <c r="C7" s="23">
        <v>42956.459661377317</v>
      </c>
      <c r="D7" s="26">
        <v>132269.96</v>
      </c>
      <c r="E7" s="26">
        <v>1040</v>
      </c>
      <c r="F7" s="26">
        <v>131229.96</v>
      </c>
      <c r="G7" s="26">
        <v>0</v>
      </c>
      <c r="H7" s="26">
        <v>0</v>
      </c>
      <c r="I7" s="26">
        <v>0</v>
      </c>
      <c r="J7" s="26">
        <v>6561.5</v>
      </c>
      <c r="K7" s="24" t="s">
        <v>86</v>
      </c>
      <c r="L7" s="24"/>
      <c r="M7" s="23"/>
      <c r="N7" s="23"/>
      <c r="O7" s="23"/>
      <c r="W7" s="11" t="s">
        <v>47</v>
      </c>
    </row>
    <row r="8" spans="1:23" x14ac:dyDescent="0.3">
      <c r="A8" t="s">
        <v>56</v>
      </c>
      <c r="B8" t="s">
        <v>45</v>
      </c>
      <c r="C8" s="23">
        <v>42956.467280868055</v>
      </c>
      <c r="D8" s="26">
        <v>139504.57999999999</v>
      </c>
      <c r="E8" s="26">
        <v>0</v>
      </c>
      <c r="F8" s="26">
        <v>139504.57999999999</v>
      </c>
      <c r="G8" s="26">
        <v>0</v>
      </c>
      <c r="H8" s="26">
        <v>0</v>
      </c>
      <c r="I8" s="26">
        <v>0</v>
      </c>
      <c r="J8" s="26">
        <v>6975.23</v>
      </c>
      <c r="K8" s="24" t="s">
        <v>86</v>
      </c>
      <c r="L8" s="24"/>
      <c r="M8" s="23"/>
      <c r="N8" s="23"/>
      <c r="O8" s="23"/>
      <c r="W8" s="10" t="s">
        <v>46</v>
      </c>
    </row>
    <row r="9" spans="1:23" x14ac:dyDescent="0.3">
      <c r="A9" t="s">
        <v>57</v>
      </c>
      <c r="B9" t="s">
        <v>45</v>
      </c>
      <c r="C9" s="23">
        <v>42965.51880046296</v>
      </c>
      <c r="D9" s="26">
        <v>154616.4</v>
      </c>
      <c r="E9" s="26">
        <v>0</v>
      </c>
      <c r="F9" s="26">
        <v>154616.4</v>
      </c>
      <c r="G9" s="26">
        <v>0</v>
      </c>
      <c r="H9" s="26">
        <v>0</v>
      </c>
      <c r="I9" s="26">
        <v>0</v>
      </c>
      <c r="J9" s="26">
        <v>7730.82</v>
      </c>
      <c r="K9" s="24" t="s">
        <v>86</v>
      </c>
      <c r="L9" s="24"/>
      <c r="M9" s="23"/>
      <c r="N9" s="23"/>
      <c r="O9" s="23"/>
      <c r="W9" s="11" t="s">
        <v>45</v>
      </c>
    </row>
    <row r="10" spans="1:23" x14ac:dyDescent="0.3">
      <c r="A10" t="s">
        <v>2</v>
      </c>
      <c r="B10" t="s">
        <v>45</v>
      </c>
      <c r="C10" s="23">
        <v>42962.508802314813</v>
      </c>
      <c r="D10" s="26">
        <v>89803.6</v>
      </c>
      <c r="E10" s="26">
        <v>0</v>
      </c>
      <c r="F10" s="26">
        <v>89803.6</v>
      </c>
      <c r="G10" s="26">
        <v>0</v>
      </c>
      <c r="H10" s="26">
        <v>0</v>
      </c>
      <c r="I10" s="26">
        <v>0</v>
      </c>
      <c r="J10" s="26">
        <v>4490.18</v>
      </c>
      <c r="K10" s="24" t="s">
        <v>86</v>
      </c>
      <c r="L10" s="24"/>
      <c r="M10" s="23"/>
      <c r="N10" s="23"/>
      <c r="O10" s="23"/>
      <c r="W10" s="5" t="s">
        <v>44</v>
      </c>
    </row>
    <row r="11" spans="1:23" x14ac:dyDescent="0.3">
      <c r="A11" t="s">
        <v>58</v>
      </c>
      <c r="B11" t="s">
        <v>45</v>
      </c>
      <c r="C11" s="23">
        <v>42965</v>
      </c>
      <c r="D11" s="26">
        <v>95603.91</v>
      </c>
      <c r="E11" s="26">
        <v>0</v>
      </c>
      <c r="F11" s="26">
        <v>95603.91</v>
      </c>
      <c r="G11" s="26">
        <v>0</v>
      </c>
      <c r="H11" s="26">
        <v>0</v>
      </c>
      <c r="I11" s="26">
        <v>0</v>
      </c>
      <c r="J11" s="26">
        <v>4780.2</v>
      </c>
      <c r="K11" s="25"/>
      <c r="L11" s="24"/>
      <c r="M11" s="23"/>
      <c r="N11" s="23"/>
      <c r="O11" s="23"/>
      <c r="W11" s="5" t="s">
        <v>43</v>
      </c>
    </row>
    <row r="12" spans="1:23" x14ac:dyDescent="0.3">
      <c r="A12" t="s">
        <v>85</v>
      </c>
      <c r="B12" t="s">
        <v>45</v>
      </c>
      <c r="C12" s="23">
        <v>42969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5" t="s">
        <v>91</v>
      </c>
      <c r="L12" s="24"/>
      <c r="M12" s="23"/>
      <c r="N12" s="23"/>
      <c r="O12" s="23"/>
      <c r="W12" s="5" t="s">
        <v>42</v>
      </c>
    </row>
    <row r="13" spans="1:23" x14ac:dyDescent="0.3">
      <c r="A13" t="s">
        <v>59</v>
      </c>
      <c r="B13" t="s">
        <v>45</v>
      </c>
      <c r="C13" s="23">
        <v>42961.463328506943</v>
      </c>
      <c r="D13" s="26">
        <v>53589</v>
      </c>
      <c r="E13" s="26">
        <v>0</v>
      </c>
      <c r="F13" s="26">
        <v>53589</v>
      </c>
      <c r="G13" s="26">
        <v>0</v>
      </c>
      <c r="H13" s="26">
        <v>0</v>
      </c>
      <c r="I13" s="26">
        <v>0</v>
      </c>
      <c r="J13" s="26">
        <v>2679.45</v>
      </c>
      <c r="K13" s="24" t="s">
        <v>86</v>
      </c>
      <c r="L13" s="24"/>
      <c r="M13" s="23"/>
      <c r="N13" s="23"/>
      <c r="O13" s="23"/>
      <c r="W13" s="11" t="s">
        <v>41</v>
      </c>
    </row>
    <row r="14" spans="1:23" x14ac:dyDescent="0.3">
      <c r="A14" t="s">
        <v>60</v>
      </c>
      <c r="B14" t="s">
        <v>45</v>
      </c>
      <c r="C14" s="23">
        <v>42954.59102334491</v>
      </c>
      <c r="D14" s="26">
        <v>121613.67</v>
      </c>
      <c r="E14" s="26">
        <v>0</v>
      </c>
      <c r="F14" s="26">
        <v>121613.67</v>
      </c>
      <c r="G14" s="26">
        <v>0</v>
      </c>
      <c r="H14" s="26">
        <v>0</v>
      </c>
      <c r="I14" s="26">
        <v>0</v>
      </c>
      <c r="J14" s="26">
        <v>6080.68</v>
      </c>
      <c r="K14" s="24" t="s">
        <v>86</v>
      </c>
      <c r="L14" s="24"/>
      <c r="M14" s="23"/>
      <c r="N14" s="23"/>
      <c r="O14" s="23"/>
      <c r="W14" s="10" t="s">
        <v>40</v>
      </c>
    </row>
    <row r="15" spans="1:23" x14ac:dyDescent="0.3">
      <c r="A15" t="s">
        <v>61</v>
      </c>
      <c r="B15" t="s">
        <v>45</v>
      </c>
      <c r="C15" s="23">
        <v>42969</v>
      </c>
      <c r="D15" s="26">
        <v>106799</v>
      </c>
      <c r="E15" s="26">
        <v>0</v>
      </c>
      <c r="F15" s="26">
        <v>106799</v>
      </c>
      <c r="G15" s="26">
        <v>0</v>
      </c>
      <c r="H15" s="26">
        <v>0</v>
      </c>
      <c r="I15" s="26">
        <v>0</v>
      </c>
      <c r="J15" s="26">
        <v>5340</v>
      </c>
      <c r="K15" s="24" t="s">
        <v>92</v>
      </c>
      <c r="L15" s="24"/>
      <c r="M15" s="23"/>
      <c r="N15" s="23"/>
      <c r="O15" s="23"/>
      <c r="W15" s="11" t="s">
        <v>39</v>
      </c>
    </row>
    <row r="16" spans="1:23" x14ac:dyDescent="0.3">
      <c r="A16" t="s">
        <v>62</v>
      </c>
      <c r="B16" t="s">
        <v>45</v>
      </c>
      <c r="C16" s="23">
        <v>42954.738726770833</v>
      </c>
      <c r="D16" s="26">
        <v>313710.53000000003</v>
      </c>
      <c r="E16" s="26">
        <v>0</v>
      </c>
      <c r="F16" s="26">
        <v>313710.53000000003</v>
      </c>
      <c r="G16" s="26">
        <v>0</v>
      </c>
      <c r="H16" s="26">
        <v>0</v>
      </c>
      <c r="I16" s="26">
        <v>0</v>
      </c>
      <c r="J16" s="26">
        <v>15685.53</v>
      </c>
      <c r="K16" s="24" t="s">
        <v>86</v>
      </c>
      <c r="L16" s="24"/>
      <c r="M16" s="23"/>
      <c r="N16" s="23"/>
      <c r="O16" s="23"/>
    </row>
    <row r="17" spans="1:23" x14ac:dyDescent="0.3">
      <c r="A17" t="s">
        <v>63</v>
      </c>
      <c r="B17" t="s">
        <v>45</v>
      </c>
      <c r="C17" s="23">
        <v>42961.46614621528</v>
      </c>
      <c r="D17" s="26">
        <v>37863</v>
      </c>
      <c r="E17" s="26">
        <v>0</v>
      </c>
      <c r="F17" s="26">
        <v>37863</v>
      </c>
      <c r="G17" s="26">
        <v>0</v>
      </c>
      <c r="H17" s="26">
        <v>0</v>
      </c>
      <c r="I17" s="26">
        <v>0</v>
      </c>
      <c r="J17" s="26">
        <v>1893.15</v>
      </c>
      <c r="K17" s="25" t="s">
        <v>86</v>
      </c>
      <c r="L17" s="24"/>
      <c r="M17" s="23"/>
      <c r="N17" s="23"/>
      <c r="O17" s="23"/>
    </row>
    <row r="18" spans="1:23" x14ac:dyDescent="0.3">
      <c r="A18" t="s">
        <v>64</v>
      </c>
      <c r="B18" t="s">
        <v>45</v>
      </c>
      <c r="C18" s="23">
        <v>42968</v>
      </c>
      <c r="D18" s="26">
        <v>86294.21</v>
      </c>
      <c r="E18" s="26">
        <v>0</v>
      </c>
      <c r="F18" s="26">
        <v>86294.21</v>
      </c>
      <c r="G18" s="26">
        <v>0</v>
      </c>
      <c r="H18" s="26">
        <v>0</v>
      </c>
      <c r="I18" s="26">
        <v>0</v>
      </c>
      <c r="J18" s="26">
        <v>4314.71</v>
      </c>
      <c r="K18" s="24"/>
      <c r="L18" s="24"/>
      <c r="M18" s="23"/>
      <c r="N18" s="23"/>
      <c r="O18" s="23"/>
      <c r="W18" s="16"/>
    </row>
    <row r="19" spans="1:23" x14ac:dyDescent="0.3">
      <c r="A19" t="s">
        <v>65</v>
      </c>
      <c r="B19" t="s">
        <v>45</v>
      </c>
      <c r="C19" s="23">
        <v>42965</v>
      </c>
      <c r="D19" s="26">
        <v>138198.9</v>
      </c>
      <c r="E19" s="26">
        <v>0</v>
      </c>
      <c r="F19" s="26">
        <v>138198.9</v>
      </c>
      <c r="G19" s="26">
        <v>0</v>
      </c>
      <c r="H19" s="26">
        <v>0</v>
      </c>
      <c r="I19" s="26">
        <v>0</v>
      </c>
      <c r="J19" s="26">
        <v>6909.95</v>
      </c>
      <c r="K19" s="24"/>
      <c r="L19" s="24"/>
      <c r="M19" s="23"/>
      <c r="N19" s="23"/>
      <c r="O19" s="23"/>
      <c r="W19" s="16"/>
    </row>
    <row r="20" spans="1:23" x14ac:dyDescent="0.3">
      <c r="A20" t="s">
        <v>66</v>
      </c>
      <c r="B20" t="s">
        <v>45</v>
      </c>
      <c r="C20" s="23">
        <v>42961.394262766204</v>
      </c>
      <c r="D20" s="26">
        <v>1265</v>
      </c>
      <c r="E20" s="26">
        <v>0</v>
      </c>
      <c r="F20" s="26">
        <v>1265</v>
      </c>
      <c r="G20" s="26">
        <v>0</v>
      </c>
      <c r="H20" s="26">
        <v>0</v>
      </c>
      <c r="I20" s="26">
        <v>0</v>
      </c>
      <c r="J20" s="26">
        <v>63.25</v>
      </c>
      <c r="K20" s="24" t="s">
        <v>86</v>
      </c>
      <c r="L20" s="24"/>
      <c r="M20" s="23"/>
      <c r="N20" s="23"/>
      <c r="O20" s="23"/>
      <c r="W20" s="16"/>
    </row>
    <row r="21" spans="1:23" x14ac:dyDescent="0.3">
      <c r="A21" t="s">
        <v>67</v>
      </c>
      <c r="B21" t="s">
        <v>45</v>
      </c>
      <c r="C21" s="23">
        <v>42965</v>
      </c>
      <c r="D21" s="26">
        <v>137495.12</v>
      </c>
      <c r="E21" s="26">
        <v>0</v>
      </c>
      <c r="F21" s="26">
        <v>137495.12</v>
      </c>
      <c r="G21" s="26">
        <v>0</v>
      </c>
      <c r="H21" s="26">
        <v>0</v>
      </c>
      <c r="I21" s="26">
        <v>0</v>
      </c>
      <c r="J21" s="26">
        <v>6874.76</v>
      </c>
      <c r="K21" s="25"/>
      <c r="L21" s="24"/>
      <c r="M21" s="23"/>
      <c r="N21" s="23"/>
      <c r="O21" s="23"/>
      <c r="W21" s="16"/>
    </row>
    <row r="22" spans="1:23" x14ac:dyDescent="0.3">
      <c r="A22" t="s">
        <v>68</v>
      </c>
      <c r="B22" t="s">
        <v>45</v>
      </c>
      <c r="C22" s="23">
        <v>42961.720731828704</v>
      </c>
      <c r="D22" s="26">
        <v>45050.99</v>
      </c>
      <c r="E22" s="26">
        <v>0</v>
      </c>
      <c r="F22" s="26">
        <v>45050.99</v>
      </c>
      <c r="G22" s="26">
        <v>0</v>
      </c>
      <c r="H22" s="26">
        <v>0</v>
      </c>
      <c r="I22" s="26">
        <v>0</v>
      </c>
      <c r="J22" s="26">
        <v>2252.5500000000002</v>
      </c>
      <c r="K22" s="25" t="s">
        <v>86</v>
      </c>
      <c r="L22" s="24"/>
      <c r="M22" s="23"/>
      <c r="N22" s="23"/>
      <c r="O22" s="23"/>
      <c r="W22" s="16"/>
    </row>
    <row r="23" spans="1:23" x14ac:dyDescent="0.3">
      <c r="A23" t="s">
        <v>69</v>
      </c>
      <c r="B23" t="s">
        <v>45</v>
      </c>
      <c r="C23" s="23">
        <v>42961</v>
      </c>
      <c r="D23" s="26">
        <v>438838.72</v>
      </c>
      <c r="E23" s="26">
        <v>0</v>
      </c>
      <c r="F23" s="26">
        <v>438838.72</v>
      </c>
      <c r="G23" s="26">
        <v>0</v>
      </c>
      <c r="H23" s="26">
        <v>0</v>
      </c>
      <c r="I23" s="26">
        <v>0</v>
      </c>
      <c r="J23" s="26">
        <v>21941.94</v>
      </c>
      <c r="K23" s="24"/>
      <c r="L23" s="24"/>
      <c r="M23" s="23"/>
      <c r="N23" s="23"/>
      <c r="O23" s="23"/>
      <c r="W23" s="16"/>
    </row>
    <row r="24" spans="1:23" x14ac:dyDescent="0.3">
      <c r="A24" t="s">
        <v>70</v>
      </c>
      <c r="B24" t="s">
        <v>45</v>
      </c>
      <c r="C24" s="23">
        <v>42956.486484340276</v>
      </c>
      <c r="D24" s="26">
        <v>238438</v>
      </c>
      <c r="E24" s="26">
        <v>0</v>
      </c>
      <c r="F24" s="26">
        <v>238438</v>
      </c>
      <c r="G24" s="26">
        <v>0</v>
      </c>
      <c r="H24" s="26">
        <v>0</v>
      </c>
      <c r="I24" s="26">
        <v>0</v>
      </c>
      <c r="J24" s="26">
        <v>11921.9</v>
      </c>
      <c r="K24" s="25" t="s">
        <v>86</v>
      </c>
      <c r="L24" s="24"/>
      <c r="M24" s="23"/>
      <c r="N24" s="23"/>
      <c r="O24" s="23"/>
      <c r="W24" s="16"/>
    </row>
    <row r="25" spans="1:23" x14ac:dyDescent="0.3">
      <c r="A25" t="s">
        <v>71</v>
      </c>
      <c r="B25" t="s">
        <v>45</v>
      </c>
      <c r="C25" s="23">
        <v>42963.445971377318</v>
      </c>
      <c r="D25" s="26">
        <v>243361.59</v>
      </c>
      <c r="E25" s="26">
        <v>0</v>
      </c>
      <c r="F25" s="26">
        <v>243361.59</v>
      </c>
      <c r="G25" s="26">
        <v>0</v>
      </c>
      <c r="H25" s="26">
        <v>0</v>
      </c>
      <c r="I25" s="26">
        <v>0</v>
      </c>
      <c r="J25" s="26">
        <v>12168.08</v>
      </c>
      <c r="K25" s="24" t="s">
        <v>86</v>
      </c>
      <c r="L25" s="24"/>
      <c r="M25" s="23"/>
      <c r="N25" s="23"/>
      <c r="O25" s="23"/>
      <c r="W25" s="16"/>
    </row>
    <row r="26" spans="1:23" x14ac:dyDescent="0.3">
      <c r="A26" t="s">
        <v>4</v>
      </c>
      <c r="B26" t="s">
        <v>45</v>
      </c>
      <c r="C26" s="23">
        <v>42962.667494062502</v>
      </c>
      <c r="D26" s="26">
        <v>9845.7800000000007</v>
      </c>
      <c r="E26" s="26">
        <v>0</v>
      </c>
      <c r="F26" s="26">
        <v>9845.7800000000007</v>
      </c>
      <c r="G26" s="26">
        <v>0</v>
      </c>
      <c r="H26" s="26">
        <v>0</v>
      </c>
      <c r="I26" s="26">
        <v>0</v>
      </c>
      <c r="J26" s="26">
        <v>492.29</v>
      </c>
      <c r="K26" s="24" t="s">
        <v>86</v>
      </c>
      <c r="L26" s="24"/>
      <c r="M26" s="23"/>
      <c r="N26" s="23"/>
      <c r="O26" s="23"/>
      <c r="W26" s="16"/>
    </row>
    <row r="27" spans="1:23" x14ac:dyDescent="0.3">
      <c r="A27" t="s">
        <v>72</v>
      </c>
      <c r="B27" t="s">
        <v>45</v>
      </c>
      <c r="C27" s="23">
        <v>42965</v>
      </c>
      <c r="D27" s="26">
        <v>110049.29</v>
      </c>
      <c r="E27" s="26">
        <v>0</v>
      </c>
      <c r="F27" s="26">
        <v>110049.29</v>
      </c>
      <c r="G27" s="26">
        <v>0</v>
      </c>
      <c r="H27" s="26">
        <v>0</v>
      </c>
      <c r="I27" s="26">
        <v>0</v>
      </c>
      <c r="J27" s="26">
        <v>5502.47</v>
      </c>
      <c r="K27" s="24" t="s">
        <v>93</v>
      </c>
      <c r="L27" s="24"/>
      <c r="M27" s="23"/>
      <c r="N27" s="23"/>
      <c r="O27" s="23"/>
      <c r="W27" s="16"/>
    </row>
    <row r="28" spans="1:23" x14ac:dyDescent="0.3">
      <c r="A28" t="s">
        <v>73</v>
      </c>
      <c r="B28" t="s">
        <v>44</v>
      </c>
      <c r="C28" s="23">
        <v>42956</v>
      </c>
      <c r="D28" s="26">
        <v>425071</v>
      </c>
      <c r="E28" s="26">
        <v>0</v>
      </c>
      <c r="F28" s="26">
        <v>425071</v>
      </c>
      <c r="G28" s="26">
        <v>0</v>
      </c>
      <c r="H28" s="26">
        <v>0</v>
      </c>
      <c r="I28" s="26">
        <v>0</v>
      </c>
      <c r="J28" s="26">
        <v>21254</v>
      </c>
      <c r="K28" s="24" t="s">
        <v>94</v>
      </c>
      <c r="L28" s="24"/>
      <c r="M28" s="23"/>
      <c r="N28" s="23"/>
      <c r="O28" s="23"/>
      <c r="W28" s="16"/>
    </row>
    <row r="29" spans="1:23" x14ac:dyDescent="0.3">
      <c r="A29" t="s">
        <v>5</v>
      </c>
      <c r="B29" t="s">
        <v>45</v>
      </c>
      <c r="C29" s="23">
        <v>42957.394419791664</v>
      </c>
      <c r="D29" s="26">
        <v>2136.81</v>
      </c>
      <c r="E29" s="26">
        <v>0</v>
      </c>
      <c r="F29" s="26">
        <v>2136.81</v>
      </c>
      <c r="G29" s="26">
        <v>0</v>
      </c>
      <c r="H29" s="26">
        <v>0</v>
      </c>
      <c r="I29" s="26">
        <v>0</v>
      </c>
      <c r="J29" s="26">
        <v>106.84</v>
      </c>
      <c r="K29" s="24" t="s">
        <v>86</v>
      </c>
      <c r="L29" s="24"/>
      <c r="M29" s="23"/>
      <c r="N29" s="23"/>
      <c r="O29" s="23"/>
      <c r="W29" s="16"/>
    </row>
    <row r="30" spans="1:23" x14ac:dyDescent="0.3">
      <c r="A30" t="s">
        <v>74</v>
      </c>
      <c r="B30" t="s">
        <v>45</v>
      </c>
      <c r="C30" s="23">
        <v>42954.739693090276</v>
      </c>
      <c r="D30" s="26">
        <v>356186.4</v>
      </c>
      <c r="E30" s="26">
        <v>18469.099999999999</v>
      </c>
      <c r="F30" s="26">
        <v>337717.3</v>
      </c>
      <c r="G30" s="26">
        <v>0</v>
      </c>
      <c r="H30" s="26">
        <v>0</v>
      </c>
      <c r="I30" s="26">
        <v>0</v>
      </c>
      <c r="J30" s="26">
        <v>16885.87</v>
      </c>
      <c r="K30" s="24" t="s">
        <v>86</v>
      </c>
      <c r="L30" s="24"/>
      <c r="M30" s="23"/>
      <c r="N30" s="23"/>
      <c r="O30" s="23"/>
      <c r="W30" s="16"/>
    </row>
    <row r="31" spans="1:23" x14ac:dyDescent="0.3">
      <c r="A31" t="s">
        <v>6</v>
      </c>
      <c r="B31" t="s">
        <v>45</v>
      </c>
      <c r="C31" s="23">
        <v>42965</v>
      </c>
      <c r="D31" s="26">
        <v>4413.51</v>
      </c>
      <c r="E31" s="26">
        <v>0</v>
      </c>
      <c r="F31" s="26">
        <v>4413.51</v>
      </c>
      <c r="G31" s="26">
        <v>0</v>
      </c>
      <c r="H31" s="26">
        <v>0</v>
      </c>
      <c r="I31" s="26">
        <v>0</v>
      </c>
      <c r="J31" s="26">
        <v>220.68</v>
      </c>
      <c r="K31" s="24"/>
      <c r="L31" s="24"/>
      <c r="M31" s="23"/>
      <c r="N31" s="23"/>
      <c r="O31" s="23"/>
      <c r="W31" s="16"/>
    </row>
    <row r="32" spans="1:23" x14ac:dyDescent="0.3">
      <c r="A32" t="s">
        <v>7</v>
      </c>
      <c r="B32" t="s">
        <v>45</v>
      </c>
      <c r="C32" s="23">
        <v>42951.463240081015</v>
      </c>
      <c r="D32" s="26">
        <v>33658</v>
      </c>
      <c r="E32" s="26">
        <v>0</v>
      </c>
      <c r="F32" s="26">
        <v>33658</v>
      </c>
      <c r="G32" s="26">
        <v>0</v>
      </c>
      <c r="H32" s="26">
        <v>0</v>
      </c>
      <c r="I32" s="26">
        <v>0</v>
      </c>
      <c r="J32" s="26">
        <v>1682.9</v>
      </c>
      <c r="K32" s="25" t="s">
        <v>86</v>
      </c>
      <c r="L32" s="24"/>
      <c r="M32" s="23"/>
      <c r="N32" s="23"/>
      <c r="O32" s="23"/>
    </row>
    <row r="33" spans="1:23" x14ac:dyDescent="0.3">
      <c r="A33" t="s">
        <v>8</v>
      </c>
      <c r="B33" t="s">
        <v>45</v>
      </c>
      <c r="C33" s="23">
        <v>42957.398077430553</v>
      </c>
      <c r="D33" s="26">
        <v>2371.89</v>
      </c>
      <c r="E33" s="26">
        <v>0</v>
      </c>
      <c r="F33" s="26">
        <v>2371.89</v>
      </c>
      <c r="G33" s="26">
        <v>0</v>
      </c>
      <c r="H33" s="26">
        <v>0</v>
      </c>
      <c r="I33" s="26">
        <v>0</v>
      </c>
      <c r="J33" s="26">
        <v>118.59</v>
      </c>
      <c r="K33" s="24" t="s">
        <v>86</v>
      </c>
      <c r="L33" s="24"/>
      <c r="M33" s="23"/>
      <c r="N33" s="23"/>
      <c r="O33" s="23"/>
    </row>
    <row r="34" spans="1:23" x14ac:dyDescent="0.3">
      <c r="A34" t="s">
        <v>9</v>
      </c>
      <c r="B34" t="s">
        <v>45</v>
      </c>
      <c r="C34" s="23">
        <v>42966.467887418985</v>
      </c>
      <c r="D34" s="26">
        <v>16133.24</v>
      </c>
      <c r="E34" s="26">
        <v>0</v>
      </c>
      <c r="F34" s="26">
        <v>16133.24</v>
      </c>
      <c r="G34" s="26">
        <v>0</v>
      </c>
      <c r="H34" s="26">
        <v>0</v>
      </c>
      <c r="I34" s="26">
        <v>0</v>
      </c>
      <c r="J34" s="26">
        <v>806.66</v>
      </c>
      <c r="K34" s="24" t="s">
        <v>86</v>
      </c>
      <c r="L34" s="24"/>
      <c r="M34" s="23"/>
      <c r="N34" s="23"/>
      <c r="O34" s="23"/>
    </row>
    <row r="35" spans="1:23" x14ac:dyDescent="0.3">
      <c r="A35" t="s">
        <v>10</v>
      </c>
      <c r="B35" t="s">
        <v>45</v>
      </c>
      <c r="C35" s="23">
        <v>42957.400636724538</v>
      </c>
      <c r="D35" s="26">
        <v>12860.41</v>
      </c>
      <c r="E35" s="26">
        <v>0</v>
      </c>
      <c r="F35" s="26">
        <v>12860.41</v>
      </c>
      <c r="G35" s="26">
        <v>0</v>
      </c>
      <c r="H35" s="26">
        <v>0</v>
      </c>
      <c r="I35" s="26">
        <v>0</v>
      </c>
      <c r="J35" s="26">
        <v>643.02</v>
      </c>
      <c r="K35" s="24" t="s">
        <v>86</v>
      </c>
      <c r="L35" s="24"/>
      <c r="M35" s="23"/>
      <c r="N35" s="23"/>
      <c r="O35" s="23"/>
    </row>
    <row r="36" spans="1:23" x14ac:dyDescent="0.3">
      <c r="A36" t="s">
        <v>75</v>
      </c>
      <c r="B36" t="s">
        <v>45</v>
      </c>
      <c r="C36" s="23">
        <v>42960.59788533565</v>
      </c>
      <c r="D36" s="26">
        <v>126600.5</v>
      </c>
      <c r="E36" s="26">
        <v>102508.4</v>
      </c>
      <c r="F36" s="26">
        <v>24092.1</v>
      </c>
      <c r="G36" s="26">
        <v>0</v>
      </c>
      <c r="H36" s="26">
        <v>0</v>
      </c>
      <c r="I36" s="26">
        <v>0</v>
      </c>
      <c r="J36" s="26">
        <v>1204.6099999999999</v>
      </c>
      <c r="K36" s="24" t="s">
        <v>86</v>
      </c>
      <c r="L36" s="24"/>
      <c r="M36" s="23"/>
      <c r="N36" s="23"/>
      <c r="O36" s="23"/>
    </row>
    <row r="37" spans="1:23" x14ac:dyDescent="0.3">
      <c r="A37" t="s">
        <v>76</v>
      </c>
      <c r="B37" t="s">
        <v>45</v>
      </c>
      <c r="C37" s="23">
        <v>42961</v>
      </c>
      <c r="D37" s="26">
        <v>62551.96</v>
      </c>
      <c r="E37" s="26">
        <v>0</v>
      </c>
      <c r="F37" s="26">
        <v>62551.96</v>
      </c>
      <c r="G37" s="26">
        <v>0</v>
      </c>
      <c r="H37" s="26">
        <v>0</v>
      </c>
      <c r="I37" s="26">
        <v>0</v>
      </c>
      <c r="J37" s="26">
        <v>3127.6</v>
      </c>
      <c r="K37" s="24"/>
      <c r="L37" s="24"/>
      <c r="M37" s="23"/>
      <c r="N37" s="23"/>
      <c r="O37" s="23"/>
    </row>
    <row r="38" spans="1:23" x14ac:dyDescent="0.3">
      <c r="A38" t="s">
        <v>77</v>
      </c>
      <c r="B38" t="s">
        <v>45</v>
      </c>
      <c r="C38" s="23">
        <v>42962.441316168981</v>
      </c>
      <c r="D38" s="26">
        <v>1145104.9099999999</v>
      </c>
      <c r="E38" s="26">
        <v>12842.71</v>
      </c>
      <c r="F38" s="26">
        <v>1132262.2</v>
      </c>
      <c r="G38" s="26">
        <v>0</v>
      </c>
      <c r="H38" s="26">
        <v>0</v>
      </c>
      <c r="I38" s="26">
        <v>0</v>
      </c>
      <c r="J38" s="26">
        <v>56613.11</v>
      </c>
      <c r="K38" s="25" t="s">
        <v>86</v>
      </c>
      <c r="L38" s="25"/>
      <c r="M38" s="23"/>
      <c r="N38" s="23"/>
      <c r="O38" s="23"/>
    </row>
    <row r="39" spans="1:23" x14ac:dyDescent="0.3">
      <c r="A39" t="s">
        <v>78</v>
      </c>
      <c r="B39" t="s">
        <v>44</v>
      </c>
      <c r="C39" s="23">
        <v>42949</v>
      </c>
      <c r="D39" s="26">
        <v>107466.1</v>
      </c>
      <c r="E39" s="26">
        <v>53.99</v>
      </c>
      <c r="F39" s="26">
        <v>107412.11</v>
      </c>
      <c r="G39" s="26">
        <v>0</v>
      </c>
      <c r="H39" s="26">
        <v>0</v>
      </c>
      <c r="I39" s="26">
        <v>0</v>
      </c>
      <c r="J39" s="26">
        <v>5370.61</v>
      </c>
      <c r="K39" s="24" t="s">
        <v>95</v>
      </c>
      <c r="L39" s="24"/>
      <c r="M39" s="23"/>
      <c r="N39" s="23"/>
      <c r="O39" s="23"/>
    </row>
    <row r="40" spans="1:23" x14ac:dyDescent="0.3">
      <c r="A40" t="s">
        <v>79</v>
      </c>
      <c r="B40" t="s">
        <v>45</v>
      </c>
      <c r="C40" s="23">
        <v>42970</v>
      </c>
      <c r="D40" s="26">
        <v>117939</v>
      </c>
      <c r="E40" s="26">
        <v>0</v>
      </c>
      <c r="F40" s="26">
        <v>117939</v>
      </c>
      <c r="G40" s="26">
        <v>0</v>
      </c>
      <c r="H40" s="26">
        <v>0</v>
      </c>
      <c r="I40" s="26">
        <v>0</v>
      </c>
      <c r="J40" s="26">
        <v>5896.95</v>
      </c>
      <c r="K40" s="25"/>
      <c r="L40" s="24"/>
      <c r="M40" s="23"/>
      <c r="N40" s="23"/>
      <c r="O40" s="23"/>
    </row>
    <row r="41" spans="1:23" x14ac:dyDescent="0.3">
      <c r="A41" t="s">
        <v>80</v>
      </c>
      <c r="B41" t="s">
        <v>45</v>
      </c>
      <c r="C41" s="23">
        <v>42961.610183217592</v>
      </c>
      <c r="D41" s="26">
        <v>241212.36</v>
      </c>
      <c r="E41" s="26">
        <v>41406</v>
      </c>
      <c r="F41" s="26">
        <v>199806.36</v>
      </c>
      <c r="G41" s="26">
        <v>0</v>
      </c>
      <c r="H41" s="26">
        <v>0</v>
      </c>
      <c r="I41" s="26">
        <v>0</v>
      </c>
      <c r="J41" s="26">
        <v>9990.32</v>
      </c>
      <c r="K41" s="25" t="s">
        <v>86</v>
      </c>
      <c r="L41" s="24"/>
      <c r="M41" s="23"/>
      <c r="N41" s="23"/>
      <c r="O41" s="23"/>
    </row>
    <row r="42" spans="1:23" x14ac:dyDescent="0.3">
      <c r="A42" t="s">
        <v>81</v>
      </c>
      <c r="B42" t="s">
        <v>45</v>
      </c>
      <c r="C42" s="23">
        <v>42949.424140590279</v>
      </c>
      <c r="D42" s="26">
        <v>205628.71</v>
      </c>
      <c r="E42" s="26">
        <v>0</v>
      </c>
      <c r="F42" s="26">
        <v>205628.71</v>
      </c>
      <c r="G42" s="26">
        <v>0</v>
      </c>
      <c r="H42" s="26">
        <v>0</v>
      </c>
      <c r="I42" s="26">
        <v>0</v>
      </c>
      <c r="J42" s="26">
        <v>10281.44</v>
      </c>
      <c r="K42" s="24" t="s">
        <v>86</v>
      </c>
      <c r="L42" s="24"/>
      <c r="M42" s="23"/>
      <c r="N42" s="23"/>
      <c r="O42" s="23"/>
    </row>
    <row r="43" spans="1:23" x14ac:dyDescent="0.3">
      <c r="A43" t="s">
        <v>82</v>
      </c>
      <c r="B43" t="s">
        <v>45</v>
      </c>
      <c r="C43" s="23">
        <v>42949.620344212963</v>
      </c>
      <c r="D43" s="26">
        <v>6269.48</v>
      </c>
      <c r="E43" s="26">
        <v>0</v>
      </c>
      <c r="F43" s="26">
        <v>6269.48</v>
      </c>
      <c r="G43" s="26">
        <v>0</v>
      </c>
      <c r="H43" s="26">
        <v>0</v>
      </c>
      <c r="I43" s="26">
        <v>0</v>
      </c>
      <c r="J43" s="26">
        <v>313.47000000000003</v>
      </c>
      <c r="K43" s="24" t="s">
        <v>86</v>
      </c>
      <c r="L43" s="24"/>
      <c r="M43" s="23"/>
      <c r="N43" s="23"/>
      <c r="O43" s="23"/>
      <c r="W43" s="16"/>
    </row>
    <row r="44" spans="1:23" x14ac:dyDescent="0.3">
      <c r="A44" t="s">
        <v>83</v>
      </c>
      <c r="B44" t="s">
        <v>45</v>
      </c>
      <c r="C44" s="23">
        <v>42964</v>
      </c>
      <c r="D44" s="26">
        <v>86314.52</v>
      </c>
      <c r="E44" s="26">
        <v>66483.12</v>
      </c>
      <c r="F44" s="26">
        <v>19831.400000000001</v>
      </c>
      <c r="G44" s="26">
        <v>0</v>
      </c>
      <c r="H44" s="26">
        <v>0</v>
      </c>
      <c r="I44" s="26">
        <v>0</v>
      </c>
      <c r="J44" s="26">
        <v>991.57</v>
      </c>
      <c r="K44" s="24"/>
      <c r="L44" s="24"/>
      <c r="M44" s="23"/>
      <c r="N44" s="23"/>
      <c r="O44" s="23"/>
      <c r="W44" s="16"/>
    </row>
    <row r="45" spans="1:23" x14ac:dyDescent="0.3">
      <c r="A45" t="s">
        <v>13</v>
      </c>
      <c r="B45" t="s">
        <v>45</v>
      </c>
      <c r="C45" s="23">
        <v>42956.489756747687</v>
      </c>
      <c r="D45" s="26">
        <v>187887.2</v>
      </c>
      <c r="E45" s="26">
        <v>0</v>
      </c>
      <c r="F45" s="26">
        <v>187887.2</v>
      </c>
      <c r="G45" s="26">
        <v>0</v>
      </c>
      <c r="H45" s="26">
        <v>0</v>
      </c>
      <c r="I45" s="26">
        <v>0</v>
      </c>
      <c r="J45" s="26">
        <v>9394.36</v>
      </c>
      <c r="K45" s="24" t="s">
        <v>86</v>
      </c>
      <c r="L45" s="24"/>
      <c r="M45" s="23"/>
      <c r="N45" s="23"/>
      <c r="O45" s="23"/>
      <c r="W45" s="16"/>
    </row>
    <row r="46" spans="1:23" x14ac:dyDescent="0.3">
      <c r="A46" t="s">
        <v>33</v>
      </c>
      <c r="B46" t="s">
        <v>45</v>
      </c>
      <c r="C46" s="23">
        <v>42968.411272025463</v>
      </c>
      <c r="D46" s="26">
        <v>121392.33</v>
      </c>
      <c r="E46" s="26">
        <v>0</v>
      </c>
      <c r="F46" s="26">
        <v>121392.33</v>
      </c>
      <c r="G46" s="26">
        <v>0</v>
      </c>
      <c r="H46" s="26">
        <v>0</v>
      </c>
      <c r="I46" s="26">
        <v>0</v>
      </c>
      <c r="J46" s="26">
        <v>6069.62</v>
      </c>
      <c r="K46" s="24" t="s">
        <v>86</v>
      </c>
      <c r="L46" s="24"/>
      <c r="M46" s="23"/>
      <c r="N46" s="23"/>
      <c r="O46" s="23"/>
      <c r="W46" s="16"/>
    </row>
    <row r="47" spans="1:23" x14ac:dyDescent="0.3">
      <c r="C47" s="23"/>
      <c r="D47" s="26"/>
      <c r="E47" s="26"/>
      <c r="F47" s="26"/>
      <c r="G47" s="26"/>
      <c r="H47" s="26"/>
      <c r="I47" s="26"/>
      <c r="J47" s="26"/>
      <c r="K47" s="24"/>
      <c r="L47" s="24"/>
      <c r="M47" s="23"/>
      <c r="N47" s="23"/>
      <c r="O47" s="23"/>
      <c r="W47" s="16"/>
    </row>
    <row r="48" spans="1:23" x14ac:dyDescent="0.3">
      <c r="C48" s="23"/>
      <c r="D48" s="26"/>
      <c r="E48" s="26"/>
      <c r="F48" s="26"/>
      <c r="G48" s="26"/>
      <c r="H48" s="26"/>
      <c r="I48" s="26"/>
      <c r="J48" s="26"/>
      <c r="K48" s="24"/>
      <c r="L48" s="24"/>
      <c r="M48" s="23"/>
      <c r="N48" s="23"/>
      <c r="O48" s="23"/>
      <c r="W48" s="16"/>
    </row>
    <row r="49" spans="1:23" x14ac:dyDescent="0.3">
      <c r="C49" s="23"/>
      <c r="D49" s="26"/>
      <c r="E49" s="26"/>
      <c r="F49" s="26"/>
      <c r="G49" s="26"/>
      <c r="H49" s="26"/>
      <c r="I49" s="26"/>
      <c r="J49" s="26"/>
      <c r="K49" s="24"/>
      <c r="L49" s="24"/>
      <c r="M49" s="23"/>
      <c r="N49" s="23"/>
      <c r="O49" s="23"/>
      <c r="W49" s="16"/>
    </row>
    <row r="50" spans="1:23" x14ac:dyDescent="0.3">
      <c r="C50" s="23"/>
      <c r="D50" s="26"/>
      <c r="E50" s="26"/>
      <c r="F50" s="26"/>
      <c r="G50" s="26"/>
      <c r="H50" s="26"/>
      <c r="I50" s="26"/>
      <c r="J50" s="26"/>
      <c r="K50" s="24"/>
      <c r="L50" s="24"/>
      <c r="M50" s="23"/>
      <c r="N50" s="23"/>
      <c r="W50" s="16"/>
    </row>
    <row r="51" spans="1:23" x14ac:dyDescent="0.3">
      <c r="C51" s="23"/>
      <c r="D51" s="26"/>
      <c r="E51" s="26"/>
      <c r="F51" s="26"/>
      <c r="G51" s="26"/>
      <c r="H51" s="26"/>
      <c r="I51" s="26"/>
      <c r="J51" s="26"/>
      <c r="K51" s="24"/>
      <c r="L51" s="24"/>
      <c r="M51" s="23"/>
      <c r="N51" s="23"/>
      <c r="W51" s="16"/>
    </row>
    <row r="52" spans="1:23" x14ac:dyDescent="0.3">
      <c r="C52" s="23"/>
      <c r="D52" s="26"/>
      <c r="E52" s="26"/>
      <c r="F52" s="26"/>
      <c r="G52" s="26"/>
      <c r="H52" s="26"/>
      <c r="I52" s="26"/>
      <c r="J52" s="26"/>
      <c r="K52" s="24"/>
      <c r="L52" s="24"/>
      <c r="M52" s="23"/>
      <c r="N52" s="23"/>
      <c r="W52" s="16"/>
    </row>
    <row r="53" spans="1:23" x14ac:dyDescent="0.3">
      <c r="C53" s="23"/>
      <c r="D53" s="26"/>
      <c r="E53" s="26"/>
      <c r="F53" s="26"/>
      <c r="G53" s="26"/>
      <c r="H53" s="26"/>
      <c r="I53" s="26"/>
      <c r="J53" s="26"/>
      <c r="K53" s="24"/>
      <c r="L53" s="24"/>
      <c r="M53" s="23"/>
      <c r="N53" s="23"/>
      <c r="W53" s="16"/>
    </row>
    <row r="54" spans="1:23" x14ac:dyDescent="0.3">
      <c r="C54" s="23"/>
      <c r="D54" s="26"/>
      <c r="E54" s="26"/>
      <c r="F54" s="26"/>
      <c r="G54" s="26"/>
      <c r="H54" s="26"/>
      <c r="I54" s="26"/>
      <c r="J54" s="26"/>
      <c r="K54" s="24"/>
      <c r="L54" s="24"/>
      <c r="M54" s="23"/>
      <c r="N54" s="23"/>
      <c r="W54" s="16"/>
    </row>
    <row r="55" spans="1:23" x14ac:dyDescent="0.3">
      <c r="C55" s="23"/>
      <c r="D55" s="26"/>
      <c r="E55" s="26"/>
      <c r="F55" s="26"/>
      <c r="G55" s="26"/>
      <c r="H55" s="26"/>
      <c r="I55" s="26"/>
      <c r="J55" s="26"/>
      <c r="K55" s="24"/>
      <c r="L55" s="34"/>
      <c r="M55" s="23"/>
      <c r="W55" s="16"/>
    </row>
    <row r="56" spans="1:23" x14ac:dyDescent="0.3">
      <c r="C56" s="23"/>
      <c r="K56" s="24"/>
      <c r="L56" s="34"/>
      <c r="M56" s="23"/>
      <c r="W56" s="16"/>
    </row>
    <row r="57" spans="1:23" x14ac:dyDescent="0.3">
      <c r="C57" s="23"/>
      <c r="D57" s="26"/>
      <c r="E57" s="26"/>
      <c r="F57" s="26"/>
      <c r="G57" s="26"/>
      <c r="H57" s="26"/>
      <c r="I57" s="26"/>
      <c r="J57" s="26"/>
      <c r="K57" s="24"/>
      <c r="L57" s="34"/>
      <c r="M57" s="23"/>
      <c r="W57" s="16"/>
    </row>
    <row r="58" spans="1:23" ht="13.95" customHeight="1" x14ac:dyDescent="0.3">
      <c r="A58" t="s">
        <v>19</v>
      </c>
      <c r="C58" s="23"/>
      <c r="D58" s="29">
        <f>SUBTOTAL(109,Table1[Total Revenue])</f>
        <v>5963032.5800000001</v>
      </c>
      <c r="E58" s="29">
        <f>SUBTOTAL(109,Table1[Transient Guest])</f>
        <v>246863.31999999998</v>
      </c>
      <c r="F58" s="31">
        <f>SUBTOTAL(109,Table1[Net Revenue])</f>
        <v>5716169.2600000016</v>
      </c>
      <c r="G58" s="29">
        <f>SUBTOTAL(109,Table1[Fines])</f>
        <v>0</v>
      </c>
      <c r="H58" s="29">
        <f>SUBTOTAL(109,Table1[Interest])</f>
        <v>0</v>
      </c>
      <c r="I58" s="29">
        <f>SUBTOTAL(109,Table1[Adjustments])</f>
        <v>0</v>
      </c>
      <c r="J58" s="29">
        <f>SUBTOTAL(109,Table1[Tax])</f>
        <v>285809.00999999989</v>
      </c>
      <c r="K58" s="23"/>
      <c r="L58" s="33"/>
      <c r="M58" s="23"/>
      <c r="R58" s="5"/>
    </row>
    <row r="59" spans="1:23" x14ac:dyDescent="0.3">
      <c r="L59" s="23"/>
      <c r="M59" s="23"/>
      <c r="R59" s="5"/>
    </row>
    <row r="60" spans="1:23" x14ac:dyDescent="0.3">
      <c r="L60" s="23"/>
      <c r="M60" s="23"/>
      <c r="R60" s="5"/>
    </row>
    <row r="61" spans="1:23" x14ac:dyDescent="0.3">
      <c r="L61" s="23"/>
      <c r="M61" s="23"/>
      <c r="R61" s="5"/>
    </row>
    <row r="62" spans="1:23" x14ac:dyDescent="0.3">
      <c r="L62" s="23"/>
      <c r="M62" s="23"/>
      <c r="R62" s="5"/>
    </row>
    <row r="63" spans="1:23" x14ac:dyDescent="0.3">
      <c r="L63" s="23"/>
      <c r="M63" s="23"/>
      <c r="R63" s="5"/>
    </row>
    <row r="64" spans="1:23" x14ac:dyDescent="0.3">
      <c r="L64" s="23"/>
      <c r="M64" s="23"/>
    </row>
    <row r="65" spans="12:23" x14ac:dyDescent="0.3">
      <c r="L65" s="23"/>
      <c r="M65" s="23"/>
    </row>
    <row r="66" spans="12:23" x14ac:dyDescent="0.3">
      <c r="L66" s="23"/>
      <c r="M66" s="23"/>
    </row>
    <row r="67" spans="12:23" x14ac:dyDescent="0.3">
      <c r="L67" s="23"/>
      <c r="M67" s="23"/>
    </row>
    <row r="68" spans="12:23" x14ac:dyDescent="0.3">
      <c r="L68" s="23"/>
      <c r="M68" s="23"/>
    </row>
    <row r="69" spans="12:23" x14ac:dyDescent="0.3">
      <c r="L69" s="23"/>
      <c r="M69" s="23"/>
    </row>
    <row r="70" spans="12:23" x14ac:dyDescent="0.3">
      <c r="L70" s="23"/>
      <c r="M70" s="23"/>
      <c r="W70" s="10"/>
    </row>
    <row r="71" spans="12:23" x14ac:dyDescent="0.3">
      <c r="L71" s="23"/>
      <c r="M71" s="23"/>
      <c r="W71" s="11"/>
    </row>
    <row r="72" spans="12:23" x14ac:dyDescent="0.3">
      <c r="L72" s="23"/>
      <c r="M72" s="23"/>
    </row>
    <row r="73" spans="12:23" x14ac:dyDescent="0.3">
      <c r="L73" s="23"/>
      <c r="M73" s="23"/>
    </row>
    <row r="74" spans="12:23" x14ac:dyDescent="0.3">
      <c r="L74" s="23"/>
      <c r="M74" s="23"/>
    </row>
    <row r="75" spans="12:23" x14ac:dyDescent="0.3">
      <c r="L75" s="23"/>
      <c r="M75" s="23"/>
    </row>
    <row r="76" spans="12:23" x14ac:dyDescent="0.3">
      <c r="L76" s="23"/>
      <c r="M76" s="23"/>
    </row>
    <row r="77" spans="12:23" x14ac:dyDescent="0.3">
      <c r="L77" s="23"/>
      <c r="M77" s="23"/>
    </row>
    <row r="78" spans="12:23" x14ac:dyDescent="0.3">
      <c r="L78" s="23"/>
      <c r="M78" s="23"/>
    </row>
    <row r="79" spans="12:23" x14ac:dyDescent="0.3">
      <c r="L79" s="23"/>
      <c r="M79" s="23"/>
    </row>
    <row r="80" spans="12:23" x14ac:dyDescent="0.3">
      <c r="L80" s="23"/>
      <c r="M80" s="23"/>
    </row>
    <row r="81" spans="12:13" x14ac:dyDescent="0.3">
      <c r="L81" s="23"/>
      <c r="M81" s="23"/>
    </row>
    <row r="82" spans="12:13" x14ac:dyDescent="0.3">
      <c r="L82" s="23"/>
      <c r="M82" s="23"/>
    </row>
    <row r="83" spans="12:13" x14ac:dyDescent="0.3">
      <c r="L83" s="23"/>
      <c r="M83" s="23"/>
    </row>
    <row r="84" spans="12:13" x14ac:dyDescent="0.3">
      <c r="L84" s="23"/>
      <c r="M84" s="23"/>
    </row>
    <row r="85" spans="12:13" x14ac:dyDescent="0.3">
      <c r="L85" s="23"/>
      <c r="M85" s="23"/>
    </row>
    <row r="99" spans="11:11" x14ac:dyDescent="0.3">
      <c r="K99" s="22"/>
    </row>
  </sheetData>
  <mergeCells count="1">
    <mergeCell ref="A1:J1"/>
  </mergeCells>
  <dataValidations count="1">
    <dataValidation type="list" allowBlank="1" showInputMessage="1" showErrorMessage="1" sqref="E2" xr:uid="{00000000-0002-0000-0000-000000000000}">
      <formula1>Periods</formula1>
    </dataValidation>
  </dataValidations>
  <pageMargins left="0.7" right="0.7" top="0.75" bottom="0.75" header="0.3" footer="0.3"/>
  <pageSetup scale="31" fitToHeight="0" orientation="landscape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6"/>
  <sheetViews>
    <sheetView workbookViewId="0">
      <selection activeCell="E2" sqref="E2"/>
    </sheetView>
  </sheetViews>
  <sheetFormatPr defaultRowHeight="14.4" x14ac:dyDescent="0.3"/>
  <cols>
    <col min="1" max="1" width="37" customWidth="1"/>
    <col min="2" max="7" width="15.6640625" customWidth="1"/>
    <col min="8" max="8" width="69.109375" customWidth="1"/>
  </cols>
  <sheetData>
    <row r="1" spans="1:10" ht="18" x14ac:dyDescent="0.35">
      <c r="A1" s="35" t="s">
        <v>52</v>
      </c>
      <c r="B1" s="35"/>
      <c r="C1" s="35"/>
      <c r="D1" s="35"/>
      <c r="E1" s="35"/>
      <c r="F1" s="35"/>
      <c r="G1" s="35"/>
      <c r="H1" s="35"/>
      <c r="I1" s="15"/>
      <c r="J1" s="15"/>
    </row>
    <row r="2" spans="1:10" x14ac:dyDescent="0.3">
      <c r="B2" s="1"/>
      <c r="C2" s="1"/>
      <c r="D2" s="3" t="s">
        <v>38</v>
      </c>
      <c r="E2" s="6" t="s">
        <v>49</v>
      </c>
      <c r="F2" s="6"/>
      <c r="G2" s="1"/>
      <c r="H2" s="1"/>
      <c r="I2" s="1"/>
    </row>
    <row r="3" spans="1:10" x14ac:dyDescent="0.3">
      <c r="B3" s="1"/>
      <c r="C3" s="1"/>
      <c r="D3" s="3"/>
      <c r="E3" s="6"/>
      <c r="F3" s="6"/>
      <c r="G3" s="1"/>
      <c r="H3" s="1"/>
      <c r="I3" s="1"/>
    </row>
    <row r="4" spans="1:10" x14ac:dyDescent="0.3">
      <c r="A4" s="9"/>
      <c r="B4" s="9" t="s">
        <v>88</v>
      </c>
      <c r="C4" s="9" t="s">
        <v>16</v>
      </c>
      <c r="D4" s="9" t="s">
        <v>17</v>
      </c>
      <c r="E4" s="9" t="s">
        <v>24</v>
      </c>
      <c r="F4" s="9" t="s">
        <v>89</v>
      </c>
      <c r="G4" s="9" t="s">
        <v>30</v>
      </c>
      <c r="H4" s="9" t="s">
        <v>31</v>
      </c>
    </row>
    <row r="5" spans="1:10" x14ac:dyDescent="0.3">
      <c r="A5" s="9" t="s">
        <v>25</v>
      </c>
      <c r="B5" s="14">
        <v>249563.27</v>
      </c>
      <c r="C5" s="14">
        <v>312.89999999999998</v>
      </c>
      <c r="D5" s="14">
        <v>62.58</v>
      </c>
      <c r="E5" s="14">
        <v>194.6</v>
      </c>
      <c r="F5" s="14">
        <v>250134.1</v>
      </c>
      <c r="G5" s="14">
        <f>F5</f>
        <v>250134.1</v>
      </c>
      <c r="H5" s="13"/>
    </row>
    <row r="6" spans="1:10" x14ac:dyDescent="0.3">
      <c r="A6" s="9" t="s">
        <v>90</v>
      </c>
      <c r="G6" s="14">
        <f>IF(E2="Dec 2017",6750,6500)</f>
        <v>6500</v>
      </c>
    </row>
    <row r="7" spans="1:10" x14ac:dyDescent="0.3">
      <c r="A7" s="9" t="s">
        <v>54</v>
      </c>
      <c r="B7" s="13"/>
      <c r="C7" s="13"/>
      <c r="D7" s="13"/>
      <c r="E7" s="13"/>
      <c r="F7" s="13"/>
      <c r="G7" s="14"/>
      <c r="H7" s="13"/>
    </row>
    <row r="8" spans="1:10" x14ac:dyDescent="0.3">
      <c r="A8" s="9" t="s">
        <v>26</v>
      </c>
      <c r="G8" s="32">
        <v>243634.1</v>
      </c>
    </row>
    <row r="9" spans="1:10" x14ac:dyDescent="0.3">
      <c r="A9" s="9"/>
      <c r="B9" s="13"/>
      <c r="C9" s="13"/>
      <c r="D9" s="13"/>
      <c r="E9" s="13"/>
      <c r="F9" s="13"/>
      <c r="G9" s="32"/>
      <c r="H9" s="13"/>
    </row>
    <row r="10" spans="1:10" x14ac:dyDescent="0.3">
      <c r="A10" s="9" t="s">
        <v>27</v>
      </c>
      <c r="G10" s="14">
        <f>G8*0.71</f>
        <v>172980.21099999998</v>
      </c>
    </row>
    <row r="11" spans="1:10" x14ac:dyDescent="0.3">
      <c r="A11" s="9"/>
      <c r="B11" s="13"/>
      <c r="C11" s="13"/>
      <c r="D11" s="13"/>
      <c r="E11" s="13"/>
      <c r="F11" s="13"/>
      <c r="G11" s="14"/>
      <c r="H11" s="13"/>
    </row>
    <row r="12" spans="1:10" x14ac:dyDescent="0.3">
      <c r="A12" s="9" t="s">
        <v>28</v>
      </c>
      <c r="G12" s="14">
        <v>2166.67</v>
      </c>
    </row>
    <row r="13" spans="1:10" x14ac:dyDescent="0.3">
      <c r="A13" s="9"/>
      <c r="B13" s="13"/>
      <c r="C13" s="13"/>
      <c r="D13" s="13"/>
      <c r="E13" s="13"/>
      <c r="F13" s="13"/>
      <c r="G13" s="14"/>
      <c r="H13" s="13"/>
    </row>
    <row r="14" spans="1:10" x14ac:dyDescent="0.3">
      <c r="A14" s="9" t="s">
        <v>29</v>
      </c>
      <c r="G14" s="14">
        <f>G8-G10-G12</f>
        <v>68487.219000000026</v>
      </c>
    </row>
    <row r="15" spans="1:10" x14ac:dyDescent="0.3">
      <c r="A15" s="9"/>
      <c r="B15" s="13"/>
      <c r="C15" s="13"/>
      <c r="D15" s="13"/>
      <c r="E15" s="13"/>
      <c r="F15" s="13"/>
      <c r="G15" s="14"/>
      <c r="H15" s="13"/>
    </row>
    <row r="16" spans="1:10" x14ac:dyDescent="0.3">
      <c r="A16" s="9"/>
      <c r="E16" s="9" t="s">
        <v>19</v>
      </c>
      <c r="F16" s="9"/>
      <c r="G16" s="12">
        <f>SUM(DiscoverKalamazoo,ParksPromotion,KalamazooCounty)</f>
        <v>243634.10000000003</v>
      </c>
    </row>
  </sheetData>
  <mergeCells count="1">
    <mergeCell ref="A1:H1"/>
  </mergeCells>
  <dataValidations count="1">
    <dataValidation type="list" allowBlank="1" showInputMessage="1" showErrorMessage="1" sqref="E2:F3" xr:uid="{00000000-0002-0000-0100-000000000000}">
      <formula1>Periods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54"/>
  <sheetViews>
    <sheetView tabSelected="1" topLeftCell="A19" zoomScale="110" zoomScaleNormal="110" workbookViewId="0">
      <selection activeCell="N2" sqref="N2"/>
    </sheetView>
  </sheetViews>
  <sheetFormatPr defaultRowHeight="14.4" x14ac:dyDescent="0.3"/>
  <cols>
    <col min="1" max="1" width="54.6640625" customWidth="1"/>
    <col min="2" max="11" width="12.6640625" style="1" customWidth="1"/>
    <col min="12" max="12" width="12.5546875" style="1" customWidth="1"/>
    <col min="13" max="13" width="12.6640625" style="1" customWidth="1"/>
    <col min="14" max="14" width="16.44140625" style="1" customWidth="1"/>
  </cols>
  <sheetData>
    <row r="1" spans="1:15" ht="18.600000000000001" thickBot="1" x14ac:dyDescent="0.4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8.600000000000001" thickBot="1" x14ac:dyDescent="0.4">
      <c r="A2" s="2"/>
      <c r="B2" s="7"/>
      <c r="C2" s="7"/>
      <c r="D2" s="7"/>
      <c r="E2" s="36" t="s">
        <v>34</v>
      </c>
      <c r="F2" s="36"/>
      <c r="G2" s="36"/>
      <c r="H2" s="36"/>
      <c r="J2" s="7"/>
      <c r="K2" s="7"/>
      <c r="L2" s="7"/>
      <c r="M2" s="7"/>
      <c r="N2" s="18" t="s">
        <v>32</v>
      </c>
      <c r="O2" s="2"/>
    </row>
    <row r="4" spans="1:15" x14ac:dyDescent="0.3">
      <c r="A4" t="s">
        <v>14</v>
      </c>
      <c r="B4" s="8" t="s">
        <v>39</v>
      </c>
      <c r="C4" s="8" t="s">
        <v>40</v>
      </c>
      <c r="D4" s="8" t="s">
        <v>41</v>
      </c>
      <c r="E4" s="8" t="s">
        <v>42</v>
      </c>
      <c r="F4" s="8" t="s">
        <v>43</v>
      </c>
      <c r="G4" s="8" t="s">
        <v>44</v>
      </c>
      <c r="H4" s="8" t="s">
        <v>45</v>
      </c>
      <c r="I4" s="8" t="s">
        <v>46</v>
      </c>
      <c r="J4" s="8" t="s">
        <v>47</v>
      </c>
      <c r="K4" s="8" t="s">
        <v>48</v>
      </c>
      <c r="L4" s="8" t="s">
        <v>49</v>
      </c>
      <c r="M4" s="8" t="s">
        <v>50</v>
      </c>
      <c r="N4" s="1" t="s">
        <v>21</v>
      </c>
    </row>
    <row r="5" spans="1:15" x14ac:dyDescent="0.3">
      <c r="A5" t="s">
        <v>0</v>
      </c>
      <c r="B5">
        <v>235.29</v>
      </c>
      <c r="C5">
        <v>287.38</v>
      </c>
      <c r="D5">
        <v>287.38</v>
      </c>
      <c r="E5">
        <v>304.86</v>
      </c>
      <c r="F5">
        <v>267.48</v>
      </c>
      <c r="G5">
        <v>239.81</v>
      </c>
      <c r="H5">
        <v>212.14</v>
      </c>
      <c r="I5">
        <v>18</v>
      </c>
      <c r="J5">
        <v>38.5</v>
      </c>
      <c r="K5">
        <v>36</v>
      </c>
      <c r="L5">
        <v>30</v>
      </c>
      <c r="M5">
        <v>53.25</v>
      </c>
      <c r="N5" s="1">
        <f>SUM(Table2[[#This Row],[Jan 2017]:[Dec 2017]])</f>
        <v>2010.0899999999997</v>
      </c>
    </row>
    <row r="6" spans="1:15" x14ac:dyDescent="0.3">
      <c r="A6" t="s">
        <v>1</v>
      </c>
      <c r="B6">
        <v>72.3</v>
      </c>
      <c r="C6">
        <v>97.3</v>
      </c>
      <c r="D6">
        <v>58.35</v>
      </c>
      <c r="E6">
        <v>179.95</v>
      </c>
      <c r="F6">
        <v>54.3</v>
      </c>
      <c r="G6">
        <v>84</v>
      </c>
      <c r="H6">
        <v>187.15</v>
      </c>
      <c r="I6">
        <v>160.15</v>
      </c>
      <c r="J6">
        <v>150.63</v>
      </c>
      <c r="K6">
        <v>138.47</v>
      </c>
      <c r="L6">
        <v>40</v>
      </c>
      <c r="M6">
        <v>93</v>
      </c>
      <c r="N6" s="1">
        <f>SUM(Table2[[#This Row],[Jan 2017]:[Dec 2017]])</f>
        <v>1315.6000000000001</v>
      </c>
    </row>
    <row r="7" spans="1:15" x14ac:dyDescent="0.3">
      <c r="A7" t="s">
        <v>55</v>
      </c>
      <c r="B7">
        <v>2591.75</v>
      </c>
      <c r="C7">
        <v>2456.73</v>
      </c>
      <c r="D7">
        <v>3148.61</v>
      </c>
      <c r="E7">
        <v>3525.58</v>
      </c>
      <c r="F7">
        <v>3616.08</v>
      </c>
      <c r="G7">
        <v>5357.91</v>
      </c>
      <c r="H7">
        <v>6663.73</v>
      </c>
      <c r="I7">
        <v>6561.5</v>
      </c>
      <c r="J7">
        <v>6273.72</v>
      </c>
      <c r="K7">
        <v>6173.29</v>
      </c>
      <c r="L7">
        <v>4375.33</v>
      </c>
      <c r="M7">
        <v>3453.77</v>
      </c>
      <c r="N7" s="1">
        <f>SUM(Table2[[#This Row],[Jan 2017]:[Dec 2017]])</f>
        <v>54198</v>
      </c>
    </row>
    <row r="8" spans="1:15" x14ac:dyDescent="0.3">
      <c r="A8" t="s">
        <v>56</v>
      </c>
      <c r="B8">
        <v>2161.14</v>
      </c>
      <c r="C8">
        <v>2390.54</v>
      </c>
      <c r="D8">
        <v>2736.52</v>
      </c>
      <c r="E8">
        <v>3314.93</v>
      </c>
      <c r="F8">
        <v>3455.96</v>
      </c>
      <c r="G8">
        <v>4129.38</v>
      </c>
      <c r="H8">
        <v>4968.38</v>
      </c>
      <c r="I8">
        <v>6975.23</v>
      </c>
      <c r="J8">
        <v>7926.24</v>
      </c>
      <c r="K8">
        <v>6099.53</v>
      </c>
      <c r="L8">
        <v>3881.27</v>
      </c>
      <c r="M8">
        <v>3424.55</v>
      </c>
      <c r="N8" s="1">
        <f>SUM(Table2[[#This Row],[Jan 2017]:[Dec 2017]])</f>
        <v>51463.67</v>
      </c>
    </row>
    <row r="9" spans="1:15" x14ac:dyDescent="0.3">
      <c r="A9" t="s">
        <v>57</v>
      </c>
      <c r="B9">
        <v>3075.24</v>
      </c>
      <c r="C9">
        <v>2617.62</v>
      </c>
      <c r="D9">
        <v>3301.82</v>
      </c>
      <c r="E9">
        <v>4073.82</v>
      </c>
      <c r="F9">
        <v>4046.81</v>
      </c>
      <c r="G9">
        <v>5086.74</v>
      </c>
      <c r="H9">
        <v>6725.59</v>
      </c>
      <c r="I9">
        <v>7730.82</v>
      </c>
      <c r="J9">
        <v>8528.6</v>
      </c>
      <c r="K9"/>
      <c r="L9">
        <v>12447.83</v>
      </c>
      <c r="M9">
        <v>4325.3900000000003</v>
      </c>
      <c r="N9" s="1">
        <f>SUM(Table2[[#This Row],[Jan 2017]:[Dec 2017]])</f>
        <v>61960.280000000006</v>
      </c>
    </row>
    <row r="10" spans="1:15" x14ac:dyDescent="0.3">
      <c r="A10" t="s">
        <v>2</v>
      </c>
      <c r="B10">
        <v>2951.68</v>
      </c>
      <c r="C10">
        <v>3707.82</v>
      </c>
      <c r="D10">
        <v>3571.31</v>
      </c>
      <c r="E10">
        <v>5567.22</v>
      </c>
      <c r="F10">
        <v>6212.93</v>
      </c>
      <c r="G10">
        <v>6646.09</v>
      </c>
      <c r="H10">
        <v>2290.02</v>
      </c>
      <c r="I10">
        <v>4490.18</v>
      </c>
      <c r="J10">
        <v>7295.52</v>
      </c>
      <c r="K10">
        <v>8387.6200000000008</v>
      </c>
      <c r="L10">
        <v>8729.91</v>
      </c>
      <c r="M10">
        <v>6784.22</v>
      </c>
      <c r="N10" s="1">
        <f>SUM(Table2[[#This Row],[Jan 2017]:[Dec 2017]])</f>
        <v>66634.52</v>
      </c>
    </row>
    <row r="11" spans="1:15" x14ac:dyDescent="0.3">
      <c r="A11" t="s">
        <v>58</v>
      </c>
      <c r="B11">
        <v>1754.91</v>
      </c>
      <c r="C11">
        <v>1964.23</v>
      </c>
      <c r="D11">
        <v>2420.4499999999998</v>
      </c>
      <c r="E11">
        <v>2752.52</v>
      </c>
      <c r="F11">
        <v>2978.46</v>
      </c>
      <c r="G11">
        <v>3918.89</v>
      </c>
      <c r="H11">
        <v>4099.79</v>
      </c>
      <c r="I11">
        <v>4780.2</v>
      </c>
      <c r="J11">
        <v>4615.45</v>
      </c>
      <c r="K11">
        <v>4208.7299999999996</v>
      </c>
      <c r="L11">
        <v>3247.32</v>
      </c>
      <c r="M11">
        <v>2757.48</v>
      </c>
      <c r="N11" s="1">
        <f>SUM(Table2[[#This Row],[Jan 2017]:[Dec 2017]])</f>
        <v>39498.430000000008</v>
      </c>
    </row>
    <row r="12" spans="1:15" x14ac:dyDescent="0.3">
      <c r="A12" t="s">
        <v>85</v>
      </c>
      <c r="B12"/>
      <c r="C12"/>
      <c r="D12"/>
      <c r="E12"/>
      <c r="F12"/>
      <c r="G12"/>
      <c r="H12"/>
      <c r="I12">
        <v>0</v>
      </c>
      <c r="J12"/>
      <c r="K12">
        <v>180.3</v>
      </c>
      <c r="L12">
        <v>284.8</v>
      </c>
      <c r="M12">
        <v>401.75</v>
      </c>
      <c r="N12" s="1">
        <f>SUM(Table2[[#This Row],[Jan 2017]:[Dec 2017]])</f>
        <v>866.85</v>
      </c>
    </row>
    <row r="13" spans="1:15" x14ac:dyDescent="0.3">
      <c r="A13" t="s">
        <v>59</v>
      </c>
      <c r="B13">
        <v>633.51</v>
      </c>
      <c r="C13">
        <v>619.51</v>
      </c>
      <c r="D13">
        <v>1090.54</v>
      </c>
      <c r="E13">
        <v>1424.07</v>
      </c>
      <c r="F13">
        <v>1107.08</v>
      </c>
      <c r="G13">
        <v>1653</v>
      </c>
      <c r="H13">
        <v>2569.84</v>
      </c>
      <c r="I13">
        <v>2679.45</v>
      </c>
      <c r="J13">
        <v>2561.5</v>
      </c>
      <c r="K13">
        <v>2293.4499999999998</v>
      </c>
      <c r="L13">
        <v>2189.0500000000002</v>
      </c>
      <c r="M13">
        <v>2119</v>
      </c>
      <c r="N13" s="1">
        <f>SUM(Table2[[#This Row],[Jan 2017]:[Dec 2017]])</f>
        <v>20940</v>
      </c>
    </row>
    <row r="14" spans="1:15" x14ac:dyDescent="0.3">
      <c r="A14" t="s">
        <v>60</v>
      </c>
      <c r="B14">
        <v>3051.73</v>
      </c>
      <c r="C14">
        <v>2842.27</v>
      </c>
      <c r="D14">
        <v>3545.63</v>
      </c>
      <c r="E14">
        <v>4538.78</v>
      </c>
      <c r="F14">
        <v>4691.99</v>
      </c>
      <c r="G14">
        <v>5474.18</v>
      </c>
      <c r="H14">
        <v>6562.88</v>
      </c>
      <c r="I14">
        <v>6080.68</v>
      </c>
      <c r="J14">
        <v>6383.97</v>
      </c>
      <c r="K14">
        <v>4889.58</v>
      </c>
      <c r="L14">
        <v>4463.91</v>
      </c>
      <c r="M14">
        <v>3549.64</v>
      </c>
      <c r="N14" s="1">
        <f>SUM(Table2[[#This Row],[Jan 2017]:[Dec 2017]])</f>
        <v>56075.240000000005</v>
      </c>
    </row>
    <row r="15" spans="1:15" x14ac:dyDescent="0.3">
      <c r="A15" t="s">
        <v>3</v>
      </c>
      <c r="B15">
        <v>4.12</v>
      </c>
      <c r="C15">
        <v>4.12</v>
      </c>
      <c r="D15"/>
      <c r="E15">
        <v>22.9</v>
      </c>
      <c r="F15">
        <v>0</v>
      </c>
      <c r="G15"/>
      <c r="H15"/>
      <c r="I15"/>
      <c r="J15">
        <v>99.18</v>
      </c>
      <c r="K15">
        <v>0</v>
      </c>
      <c r="L15">
        <v>0</v>
      </c>
      <c r="M15"/>
      <c r="N15" s="1">
        <f>SUM(Table2[[#This Row],[Jan 2017]:[Dec 2017]])</f>
        <v>130.32</v>
      </c>
    </row>
    <row r="16" spans="1:15" x14ac:dyDescent="0.3">
      <c r="A16" t="s">
        <v>61</v>
      </c>
      <c r="B16">
        <v>5544</v>
      </c>
      <c r="C16"/>
      <c r="D16">
        <v>5094</v>
      </c>
      <c r="E16">
        <v>3025</v>
      </c>
      <c r="F16">
        <v>4031</v>
      </c>
      <c r="G16">
        <v>5101</v>
      </c>
      <c r="H16">
        <v>5609</v>
      </c>
      <c r="I16">
        <v>5340</v>
      </c>
      <c r="J16">
        <v>5763</v>
      </c>
      <c r="K16">
        <v>5968</v>
      </c>
      <c r="L16">
        <v>4561</v>
      </c>
      <c r="M16">
        <v>3569.8</v>
      </c>
      <c r="N16" s="1">
        <f>SUM(Table2[[#This Row],[Jan 2017]:[Dec 2017]])</f>
        <v>53605.8</v>
      </c>
    </row>
    <row r="17" spans="1:14" x14ac:dyDescent="0.3">
      <c r="A17" t="s">
        <v>62</v>
      </c>
      <c r="B17">
        <v>10049.66</v>
      </c>
      <c r="C17">
        <v>11263.17</v>
      </c>
      <c r="D17">
        <v>12187.62</v>
      </c>
      <c r="E17">
        <v>14397.91</v>
      </c>
      <c r="F17">
        <v>13279.2</v>
      </c>
      <c r="G17">
        <v>15811</v>
      </c>
      <c r="H17">
        <v>15927.07</v>
      </c>
      <c r="I17">
        <v>15685.53</v>
      </c>
      <c r="J17">
        <v>16892.080000000002</v>
      </c>
      <c r="K17">
        <v>15526.95</v>
      </c>
      <c r="L17">
        <v>16739.990000000002</v>
      </c>
      <c r="M17">
        <v>13431.27</v>
      </c>
      <c r="N17" s="1">
        <f>SUM(Table2[[#This Row],[Jan 2017]:[Dec 2017]])</f>
        <v>171191.44999999998</v>
      </c>
    </row>
    <row r="18" spans="1:14" x14ac:dyDescent="0.3">
      <c r="A18" t="s">
        <v>63</v>
      </c>
      <c r="B18">
        <v>1085.52</v>
      </c>
      <c r="C18">
        <v>911</v>
      </c>
      <c r="D18">
        <v>1170.4100000000001</v>
      </c>
      <c r="E18">
        <v>1435.09</v>
      </c>
      <c r="F18">
        <v>1189.07</v>
      </c>
      <c r="G18">
        <v>2041.55</v>
      </c>
      <c r="H18">
        <v>1585.91</v>
      </c>
      <c r="I18">
        <v>1893.15</v>
      </c>
      <c r="J18">
        <v>1842</v>
      </c>
      <c r="K18">
        <v>1619</v>
      </c>
      <c r="L18">
        <v>1304.19</v>
      </c>
      <c r="M18">
        <v>1185.5</v>
      </c>
      <c r="N18" s="1">
        <f>SUM(Table2[[#This Row],[Jan 2017]:[Dec 2017]])</f>
        <v>17262.39</v>
      </c>
    </row>
    <row r="19" spans="1:14" x14ac:dyDescent="0.3">
      <c r="A19" t="s">
        <v>64</v>
      </c>
      <c r="B19">
        <v>1834.44</v>
      </c>
      <c r="C19">
        <v>1586.82</v>
      </c>
      <c r="D19">
        <v>1512.13</v>
      </c>
      <c r="E19">
        <v>2455.71</v>
      </c>
      <c r="F19">
        <v>2025.44</v>
      </c>
      <c r="G19">
        <v>3175.11</v>
      </c>
      <c r="H19">
        <v>3102.54</v>
      </c>
      <c r="I19">
        <v>4314.71</v>
      </c>
      <c r="J19">
        <v>3531.66</v>
      </c>
      <c r="K19">
        <v>3382.72</v>
      </c>
      <c r="L19">
        <v>2725.34</v>
      </c>
      <c r="M19">
        <v>2097.4899999999998</v>
      </c>
      <c r="N19" s="17">
        <f>SUM(Table2[[#This Row],[Jan 2017]:[Dec 2017]])</f>
        <v>31744.11</v>
      </c>
    </row>
    <row r="20" spans="1:14" x14ac:dyDescent="0.3">
      <c r="A20" t="s">
        <v>65</v>
      </c>
      <c r="B20">
        <v>3117.17</v>
      </c>
      <c r="C20">
        <v>3279.15</v>
      </c>
      <c r="D20"/>
      <c r="E20"/>
      <c r="F20">
        <v>9385.43</v>
      </c>
      <c r="G20">
        <v>7060.95</v>
      </c>
      <c r="H20">
        <v>7464.5</v>
      </c>
      <c r="I20">
        <v>6909.95</v>
      </c>
      <c r="J20">
        <v>7641.49</v>
      </c>
      <c r="K20">
        <v>7404.33</v>
      </c>
      <c r="L20"/>
      <c r="M20">
        <v>12407.69</v>
      </c>
      <c r="N20" s="1">
        <f>SUM(Table2[[#This Row],[Jan 2017]:[Dec 2017]])</f>
        <v>64670.66</v>
      </c>
    </row>
    <row r="21" spans="1:14" x14ac:dyDescent="0.3">
      <c r="A21" t="s">
        <v>66</v>
      </c>
      <c r="B21">
        <v>25.25</v>
      </c>
      <c r="C21">
        <v>15.63</v>
      </c>
      <c r="D21">
        <v>29.65</v>
      </c>
      <c r="E21"/>
      <c r="F21">
        <v>57.48</v>
      </c>
      <c r="G21">
        <v>74.900000000000006</v>
      </c>
      <c r="H21">
        <v>141.43</v>
      </c>
      <c r="I21">
        <v>63.25</v>
      </c>
      <c r="J21">
        <v>68.7</v>
      </c>
      <c r="K21">
        <v>112.25</v>
      </c>
      <c r="L21">
        <v>177.72</v>
      </c>
      <c r="M21">
        <v>35.01</v>
      </c>
      <c r="N21" s="1">
        <f>SUM(Table2[[#This Row],[Jan 2017]:[Dec 2017]])</f>
        <v>801.27</v>
      </c>
    </row>
    <row r="22" spans="1:14" x14ac:dyDescent="0.3">
      <c r="A22" t="s">
        <v>67</v>
      </c>
      <c r="B22">
        <v>5768.8</v>
      </c>
      <c r="C22"/>
      <c r="D22">
        <v>11193.67</v>
      </c>
      <c r="E22">
        <v>5793.87</v>
      </c>
      <c r="F22">
        <v>5921.04</v>
      </c>
      <c r="G22">
        <v>6402.47</v>
      </c>
      <c r="H22">
        <v>6424.56</v>
      </c>
      <c r="I22">
        <v>6874.76</v>
      </c>
      <c r="J22">
        <v>8000.58</v>
      </c>
      <c r="K22">
        <v>7533.29</v>
      </c>
      <c r="L22">
        <v>7315.49</v>
      </c>
      <c r="M22">
        <v>5395.63</v>
      </c>
      <c r="N22" s="1">
        <f>SUM(Table2[[#This Row],[Jan 2017]:[Dec 2017]])</f>
        <v>76624.160000000003</v>
      </c>
    </row>
    <row r="23" spans="1:14" x14ac:dyDescent="0.3">
      <c r="A23" t="s">
        <v>68</v>
      </c>
      <c r="B23">
        <v>155.47999999999999</v>
      </c>
      <c r="C23">
        <v>11</v>
      </c>
      <c r="D23">
        <v>118.84</v>
      </c>
      <c r="E23">
        <v>59.5</v>
      </c>
      <c r="F23">
        <v>132.07</v>
      </c>
      <c r="G23">
        <v>844.18</v>
      </c>
      <c r="H23">
        <v>2955.45</v>
      </c>
      <c r="I23">
        <v>2252.5500000000002</v>
      </c>
      <c r="J23">
        <v>2233.8000000000002</v>
      </c>
      <c r="K23">
        <v>2193.83</v>
      </c>
      <c r="L23">
        <v>0</v>
      </c>
      <c r="M23">
        <v>0</v>
      </c>
      <c r="N23" s="1">
        <f>SUM(Table2[[#This Row],[Jan 2017]:[Dec 2017]])</f>
        <v>10956.699999999999</v>
      </c>
    </row>
    <row r="24" spans="1:14" x14ac:dyDescent="0.3">
      <c r="A24" t="s">
        <v>69</v>
      </c>
      <c r="B24">
        <v>0</v>
      </c>
      <c r="C24">
        <v>288.75</v>
      </c>
      <c r="D24">
        <v>749.93</v>
      </c>
      <c r="E24">
        <v>481.1</v>
      </c>
      <c r="F24">
        <v>1276.6500000000001</v>
      </c>
      <c r="G24">
        <v>14328.05</v>
      </c>
      <c r="H24">
        <v>24947.65</v>
      </c>
      <c r="I24">
        <v>21941.94</v>
      </c>
      <c r="J24">
        <v>19586</v>
      </c>
      <c r="K24">
        <v>21350.5</v>
      </c>
      <c r="L24">
        <v>5452.9</v>
      </c>
      <c r="M24">
        <v>520.98</v>
      </c>
      <c r="N24" s="1">
        <f>SUM(Table2[[#This Row],[Jan 2017]:[Dec 2017]])</f>
        <v>110924.45</v>
      </c>
    </row>
    <row r="25" spans="1:14" x14ac:dyDescent="0.3">
      <c r="A25" t="s">
        <v>70</v>
      </c>
      <c r="B25">
        <v>5071.41</v>
      </c>
      <c r="C25"/>
      <c r="D25">
        <v>12964.78</v>
      </c>
      <c r="E25">
        <v>9208.7199999999993</v>
      </c>
      <c r="F25">
        <v>10243.34</v>
      </c>
      <c r="G25">
        <v>11692.28</v>
      </c>
      <c r="H25">
        <v>13102.02</v>
      </c>
      <c r="I25">
        <v>11921.9</v>
      </c>
      <c r="J25">
        <v>9365.68</v>
      </c>
      <c r="K25">
        <v>11919.39</v>
      </c>
      <c r="L25">
        <v>12178.33</v>
      </c>
      <c r="M25">
        <v>9342.56</v>
      </c>
      <c r="N25" s="1">
        <f>SUM(Table2[[#This Row],[Jan 2017]:[Dec 2017]])</f>
        <v>117010.41</v>
      </c>
    </row>
    <row r="26" spans="1:14" x14ac:dyDescent="0.3">
      <c r="A26" t="s">
        <v>71</v>
      </c>
      <c r="B26">
        <v>7446.46</v>
      </c>
      <c r="C26"/>
      <c r="D26">
        <v>16482.64</v>
      </c>
      <c r="E26">
        <v>11087.64</v>
      </c>
      <c r="F26">
        <v>10425.75</v>
      </c>
      <c r="G26">
        <v>11870.59</v>
      </c>
      <c r="H26">
        <v>12729.64</v>
      </c>
      <c r="I26">
        <v>12168.08</v>
      </c>
      <c r="J26">
        <v>14102.67</v>
      </c>
      <c r="K26">
        <v>12725.42</v>
      </c>
      <c r="L26">
        <v>12989.79</v>
      </c>
      <c r="M26">
        <v>8864.73</v>
      </c>
      <c r="N26" s="1">
        <f>SUM(Table2[[#This Row],[Jan 2017]:[Dec 2017]])</f>
        <v>130893.40999999999</v>
      </c>
    </row>
    <row r="27" spans="1:14" x14ac:dyDescent="0.3">
      <c r="A27" t="s">
        <v>4</v>
      </c>
      <c r="B27">
        <v>744.29</v>
      </c>
      <c r="C27">
        <v>349.1</v>
      </c>
      <c r="D27">
        <v>447.17</v>
      </c>
      <c r="E27">
        <v>431.31</v>
      </c>
      <c r="F27">
        <v>451.48</v>
      </c>
      <c r="G27">
        <v>495.31</v>
      </c>
      <c r="H27">
        <v>448.04</v>
      </c>
      <c r="I27">
        <v>492.29</v>
      </c>
      <c r="J27">
        <v>514.48</v>
      </c>
      <c r="K27">
        <v>392.54</v>
      </c>
      <c r="L27">
        <v>325.45999999999998</v>
      </c>
      <c r="M27">
        <v>345.47</v>
      </c>
      <c r="N27" s="1">
        <f>SUM(Table2[[#This Row],[Jan 2017]:[Dec 2017]])</f>
        <v>5436.94</v>
      </c>
    </row>
    <row r="28" spans="1:14" x14ac:dyDescent="0.3">
      <c r="A28" t="s">
        <v>72</v>
      </c>
      <c r="B28">
        <v>4809.43</v>
      </c>
      <c r="C28">
        <v>4505.47</v>
      </c>
      <c r="D28">
        <v>4615.26</v>
      </c>
      <c r="E28">
        <v>4751.66</v>
      </c>
      <c r="F28">
        <v>4859.7</v>
      </c>
      <c r="G28">
        <v>5186.12</v>
      </c>
      <c r="H28">
        <v>5179.21</v>
      </c>
      <c r="I28">
        <v>5502.47</v>
      </c>
      <c r="J28">
        <v>6396.7</v>
      </c>
      <c r="K28">
        <v>6358.62</v>
      </c>
      <c r="L28">
        <v>5544.42</v>
      </c>
      <c r="M28">
        <v>4308.99</v>
      </c>
      <c r="N28" s="1">
        <f>SUM(Table2[[#This Row],[Jan 2017]:[Dec 2017]])</f>
        <v>62018.049999999996</v>
      </c>
    </row>
    <row r="29" spans="1:14" x14ac:dyDescent="0.3">
      <c r="A29" t="s">
        <v>73</v>
      </c>
      <c r="B29">
        <v>12680</v>
      </c>
      <c r="C29"/>
      <c r="D29">
        <v>9840</v>
      </c>
      <c r="E29"/>
      <c r="F29">
        <v>47156</v>
      </c>
      <c r="G29"/>
      <c r="H29">
        <v>19978</v>
      </c>
      <c r="I29">
        <v>21254</v>
      </c>
      <c r="J29">
        <v>22691</v>
      </c>
      <c r="K29">
        <v>25411</v>
      </c>
      <c r="L29"/>
      <c r="M29">
        <v>59711</v>
      </c>
      <c r="N29" s="1">
        <f>SUM(Table2[[#This Row],[Jan 2017]:[Dec 2017]])</f>
        <v>218721</v>
      </c>
    </row>
    <row r="30" spans="1:14" x14ac:dyDescent="0.3">
      <c r="A30" t="s">
        <v>5</v>
      </c>
      <c r="B30">
        <v>66.319999999999993</v>
      </c>
      <c r="C30">
        <v>91.82</v>
      </c>
      <c r="D30">
        <v>98.59</v>
      </c>
      <c r="E30">
        <v>101.57</v>
      </c>
      <c r="F30">
        <v>98.57</v>
      </c>
      <c r="G30">
        <v>91.08</v>
      </c>
      <c r="H30">
        <v>108.59</v>
      </c>
      <c r="I30">
        <v>106.84</v>
      </c>
      <c r="J30">
        <v>101.8</v>
      </c>
      <c r="K30">
        <v>93.69</v>
      </c>
      <c r="L30">
        <v>96.99</v>
      </c>
      <c r="M30">
        <v>87.7</v>
      </c>
      <c r="N30" s="1">
        <f>SUM(Table2[[#This Row],[Jan 2017]:[Dec 2017]])</f>
        <v>1143.5600000000002</v>
      </c>
    </row>
    <row r="31" spans="1:14" x14ac:dyDescent="0.3">
      <c r="A31" t="s">
        <v>74</v>
      </c>
      <c r="B31">
        <v>9852.02</v>
      </c>
      <c r="C31">
        <v>9819.81</v>
      </c>
      <c r="D31">
        <v>11580.98</v>
      </c>
      <c r="E31">
        <v>14569.25</v>
      </c>
      <c r="F31">
        <v>13427.56</v>
      </c>
      <c r="G31">
        <v>16433.28</v>
      </c>
      <c r="H31">
        <v>15821.86</v>
      </c>
      <c r="I31">
        <v>16885.87</v>
      </c>
      <c r="J31">
        <v>16863.62</v>
      </c>
      <c r="K31">
        <v>15432.7</v>
      </c>
      <c r="L31">
        <v>15691.11</v>
      </c>
      <c r="M31">
        <v>13699.19</v>
      </c>
      <c r="N31" s="1">
        <f>SUM(Table2[[#This Row],[Jan 2017]:[Dec 2017]])</f>
        <v>170077.25</v>
      </c>
    </row>
    <row r="32" spans="1:14" x14ac:dyDescent="0.3">
      <c r="A32" t="s">
        <v>6</v>
      </c>
      <c r="B32">
        <v>25.36</v>
      </c>
      <c r="C32">
        <v>25.36</v>
      </c>
      <c r="D32">
        <v>0</v>
      </c>
      <c r="E32">
        <v>81.400000000000006</v>
      </c>
      <c r="F32">
        <v>12.93</v>
      </c>
      <c r="G32">
        <v>196.04</v>
      </c>
      <c r="H32">
        <v>225.36</v>
      </c>
      <c r="I32">
        <v>220.68</v>
      </c>
      <c r="J32">
        <v>111.62</v>
      </c>
      <c r="K32">
        <v>99.86</v>
      </c>
      <c r="L32">
        <v>75.59</v>
      </c>
      <c r="M32">
        <v>73.87</v>
      </c>
      <c r="N32" s="1">
        <f>SUM(Table2[[#This Row],[Jan 2017]:[Dec 2017]])</f>
        <v>1148.0700000000002</v>
      </c>
    </row>
    <row r="33" spans="1:14" x14ac:dyDescent="0.3">
      <c r="A33" t="s">
        <v>7</v>
      </c>
      <c r="B33">
        <v>719.64</v>
      </c>
      <c r="C33">
        <v>1068.81</v>
      </c>
      <c r="D33">
        <v>1167.19</v>
      </c>
      <c r="E33">
        <v>1085.49</v>
      </c>
      <c r="F33">
        <v>1180.27</v>
      </c>
      <c r="G33">
        <v>1794.78</v>
      </c>
      <c r="H33">
        <v>1570.93</v>
      </c>
      <c r="I33">
        <v>1682.9</v>
      </c>
      <c r="J33">
        <v>1491.26</v>
      </c>
      <c r="K33">
        <v>1578.83</v>
      </c>
      <c r="L33">
        <v>1531.53</v>
      </c>
      <c r="M33">
        <v>1483.18</v>
      </c>
      <c r="N33" s="1">
        <f>SUM(Table2[[#This Row],[Jan 2017]:[Dec 2017]])</f>
        <v>16354.81</v>
      </c>
    </row>
    <row r="34" spans="1:14" x14ac:dyDescent="0.3">
      <c r="A34" t="s">
        <v>8</v>
      </c>
      <c r="B34">
        <v>156.34</v>
      </c>
      <c r="C34">
        <v>206.48</v>
      </c>
      <c r="D34">
        <v>193.57</v>
      </c>
      <c r="E34">
        <v>182.45</v>
      </c>
      <c r="F34">
        <v>108.82</v>
      </c>
      <c r="G34">
        <v>123.57</v>
      </c>
      <c r="H34">
        <v>109.32</v>
      </c>
      <c r="I34">
        <v>118.59</v>
      </c>
      <c r="J34">
        <v>134.44999999999999</v>
      </c>
      <c r="K34">
        <v>124.07</v>
      </c>
      <c r="L34">
        <v>118.45</v>
      </c>
      <c r="M34">
        <v>121.95</v>
      </c>
      <c r="N34" s="1">
        <f>SUM(Table2[[#This Row],[Jan 2017]:[Dec 2017]])</f>
        <v>1698.0599999999997</v>
      </c>
    </row>
    <row r="35" spans="1:14" x14ac:dyDescent="0.3">
      <c r="A35" t="s">
        <v>9</v>
      </c>
      <c r="B35">
        <v>455.96</v>
      </c>
      <c r="C35">
        <v>321.68</v>
      </c>
      <c r="D35">
        <v>466.83</v>
      </c>
      <c r="E35">
        <v>299.74</v>
      </c>
      <c r="F35">
        <v>408.38</v>
      </c>
      <c r="G35">
        <v>0</v>
      </c>
      <c r="H35">
        <v>1634.34</v>
      </c>
      <c r="I35">
        <v>806.66</v>
      </c>
      <c r="J35">
        <v>781.44</v>
      </c>
      <c r="K35">
        <v>794.64</v>
      </c>
      <c r="L35"/>
      <c r="M35">
        <v>1168.6600000000001</v>
      </c>
      <c r="N35" s="1">
        <f>SUM(Table2[[#This Row],[Jan 2017]:[Dec 2017]])</f>
        <v>7138.3300000000008</v>
      </c>
    </row>
    <row r="36" spans="1:14" x14ac:dyDescent="0.3">
      <c r="A36" t="s">
        <v>10</v>
      </c>
      <c r="B36">
        <v>541.01</v>
      </c>
      <c r="C36">
        <v>563.03</v>
      </c>
      <c r="D36">
        <v>513.53</v>
      </c>
      <c r="E36">
        <v>519.02</v>
      </c>
      <c r="F36">
        <v>511.54</v>
      </c>
      <c r="G36">
        <v>594.54</v>
      </c>
      <c r="H36">
        <v>406.48</v>
      </c>
      <c r="I36">
        <v>643.02</v>
      </c>
      <c r="J36">
        <v>562</v>
      </c>
      <c r="K36">
        <v>592</v>
      </c>
      <c r="L36">
        <v>537.02</v>
      </c>
      <c r="M36">
        <v>483.9</v>
      </c>
      <c r="N36" s="1">
        <f>SUM(Table2[[#This Row],[Jan 2017]:[Dec 2017]])</f>
        <v>6467.09</v>
      </c>
    </row>
    <row r="37" spans="1:14" x14ac:dyDescent="0.3">
      <c r="A37" t="s">
        <v>11</v>
      </c>
      <c r="B37"/>
      <c r="C37">
        <v>0</v>
      </c>
      <c r="D37"/>
      <c r="E37">
        <v>0</v>
      </c>
      <c r="F37">
        <v>0</v>
      </c>
      <c r="G37">
        <v>0</v>
      </c>
      <c r="H37"/>
      <c r="I37"/>
      <c r="J37"/>
      <c r="K37"/>
      <c r="L37"/>
      <c r="M37"/>
      <c r="N37" s="1">
        <f>SUM(Table2[[#This Row],[Jan 2017]:[Dec 2017]])</f>
        <v>0</v>
      </c>
    </row>
    <row r="38" spans="1:14" x14ac:dyDescent="0.3">
      <c r="A38" t="s">
        <v>87</v>
      </c>
      <c r="B38"/>
      <c r="C38"/>
      <c r="D38"/>
      <c r="E38"/>
      <c r="F38"/>
      <c r="G38"/>
      <c r="H38"/>
      <c r="I38"/>
      <c r="J38"/>
      <c r="K38"/>
      <c r="L38"/>
      <c r="M38">
        <v>493.75</v>
      </c>
      <c r="N38" s="1">
        <f>SUM(Table2[[#This Row],[Jan 2017]:[Dec 2017]])</f>
        <v>493.75</v>
      </c>
    </row>
    <row r="39" spans="1:14" x14ac:dyDescent="0.3">
      <c r="A39" t="s">
        <v>12</v>
      </c>
      <c r="B39">
        <v>2952.81</v>
      </c>
      <c r="C39"/>
      <c r="D39">
        <v>5708.93</v>
      </c>
      <c r="E39"/>
      <c r="F39"/>
      <c r="G39">
        <v>8177.44</v>
      </c>
      <c r="H39">
        <v>12479.6</v>
      </c>
      <c r="I39"/>
      <c r="J39"/>
      <c r="K39"/>
      <c r="L39">
        <v>11905.69</v>
      </c>
      <c r="M39">
        <v>4224.1499999999996</v>
      </c>
      <c r="N39" s="1">
        <f>SUM(Table2[[#This Row],[Jan 2017]:[Dec 2017]])</f>
        <v>45448.62</v>
      </c>
    </row>
    <row r="40" spans="1:14" x14ac:dyDescent="0.3">
      <c r="A40" t="s">
        <v>75</v>
      </c>
      <c r="B40">
        <v>968.89</v>
      </c>
      <c r="C40">
        <v>1634.77</v>
      </c>
      <c r="D40">
        <v>1786.69</v>
      </c>
      <c r="E40">
        <v>2252.2199999999998</v>
      </c>
      <c r="F40">
        <v>1934.55</v>
      </c>
      <c r="G40">
        <v>2500.7399999999998</v>
      </c>
      <c r="H40">
        <v>2767.85</v>
      </c>
      <c r="I40">
        <v>1204.6099999999999</v>
      </c>
      <c r="J40">
        <v>1449.65</v>
      </c>
      <c r="K40">
        <v>3111.61</v>
      </c>
      <c r="L40">
        <v>1900.48</v>
      </c>
      <c r="M40">
        <v>2443.77</v>
      </c>
      <c r="N40" s="1">
        <f>SUM(Table2[[#This Row],[Jan 2017]:[Dec 2017]])</f>
        <v>23955.83</v>
      </c>
    </row>
    <row r="41" spans="1:14" x14ac:dyDescent="0.3">
      <c r="A41" t="s">
        <v>76</v>
      </c>
      <c r="B41"/>
      <c r="C41">
        <v>1854.75</v>
      </c>
      <c r="D41">
        <v>1243.77</v>
      </c>
      <c r="E41">
        <v>1691.08</v>
      </c>
      <c r="F41">
        <v>1471.67</v>
      </c>
      <c r="G41">
        <v>1976.25</v>
      </c>
      <c r="H41">
        <v>2426.02</v>
      </c>
      <c r="I41">
        <v>3127.6</v>
      </c>
      <c r="J41">
        <v>3040.06</v>
      </c>
      <c r="K41">
        <v>2904.47</v>
      </c>
      <c r="L41">
        <v>2051.61</v>
      </c>
      <c r="M41">
        <v>1597.59</v>
      </c>
      <c r="N41" s="1">
        <f>SUM(Table2[[#This Row],[Jan 2017]:[Dec 2017]])</f>
        <v>23384.870000000003</v>
      </c>
    </row>
    <row r="42" spans="1:14" x14ac:dyDescent="0.3">
      <c r="A42" t="s">
        <v>77</v>
      </c>
      <c r="B42">
        <v>38424.36</v>
      </c>
      <c r="C42">
        <v>39549.370000000003</v>
      </c>
      <c r="D42">
        <v>42348.47</v>
      </c>
      <c r="E42">
        <v>48808.17</v>
      </c>
      <c r="F42">
        <v>50936.37</v>
      </c>
      <c r="G42">
        <v>58655.73</v>
      </c>
      <c r="H42">
        <v>63548.41</v>
      </c>
      <c r="I42">
        <v>56613.11</v>
      </c>
      <c r="J42">
        <v>63733.25</v>
      </c>
      <c r="K42">
        <v>59021.01</v>
      </c>
      <c r="L42">
        <v>60262.93</v>
      </c>
      <c r="M42">
        <v>51334.52</v>
      </c>
      <c r="N42" s="1">
        <f>SUM(Table2[[#This Row],[Jan 2017]:[Dec 2017]])</f>
        <v>633235.70000000007</v>
      </c>
    </row>
    <row r="43" spans="1:14" x14ac:dyDescent="0.3">
      <c r="A43" t="s">
        <v>78</v>
      </c>
      <c r="B43"/>
      <c r="C43">
        <v>2910.31</v>
      </c>
      <c r="D43">
        <v>5571.71</v>
      </c>
      <c r="E43"/>
      <c r="F43">
        <v>8154.41</v>
      </c>
      <c r="G43"/>
      <c r="H43">
        <v>5057.41</v>
      </c>
      <c r="I43">
        <v>5370.61</v>
      </c>
      <c r="J43">
        <v>5420.27</v>
      </c>
      <c r="K43">
        <v>5182.3900000000003</v>
      </c>
      <c r="L43">
        <v>5238.51</v>
      </c>
      <c r="M43">
        <v>8404.25</v>
      </c>
      <c r="N43" s="1">
        <f>SUM(Table2[[#This Row],[Jan 2017]:[Dec 2017]])</f>
        <v>51309.87</v>
      </c>
    </row>
    <row r="44" spans="1:14" x14ac:dyDescent="0.3">
      <c r="A44" t="s">
        <v>79</v>
      </c>
      <c r="B44">
        <v>3431.64</v>
      </c>
      <c r="C44"/>
      <c r="D44">
        <v>6075.3</v>
      </c>
      <c r="E44">
        <v>4222.62</v>
      </c>
      <c r="F44">
        <v>4422.72</v>
      </c>
      <c r="G44">
        <v>5470.09</v>
      </c>
      <c r="H44">
        <v>5470.09</v>
      </c>
      <c r="I44">
        <v>5896.95</v>
      </c>
      <c r="J44">
        <v>6397.96</v>
      </c>
      <c r="K44">
        <v>6398.7</v>
      </c>
      <c r="L44">
        <v>4885.26</v>
      </c>
      <c r="M44">
        <v>4155.4799999999996</v>
      </c>
      <c r="N44" s="1">
        <f>SUM(Table2[[#This Row],[Jan 2017]:[Dec 2017]])</f>
        <v>56826.81</v>
      </c>
    </row>
    <row r="45" spans="1:14" x14ac:dyDescent="0.3">
      <c r="A45" t="s">
        <v>80</v>
      </c>
      <c r="B45">
        <v>5678.44</v>
      </c>
      <c r="C45"/>
      <c r="D45">
        <v>14153.5</v>
      </c>
      <c r="E45">
        <v>8650.34</v>
      </c>
      <c r="F45">
        <v>7924.55</v>
      </c>
      <c r="G45">
        <v>9483.0499999999993</v>
      </c>
      <c r="H45">
        <v>10605.45</v>
      </c>
      <c r="I45">
        <v>9990.32</v>
      </c>
      <c r="J45">
        <v>10624.34</v>
      </c>
      <c r="K45">
        <v>10185.18</v>
      </c>
      <c r="L45">
        <v>9726.0499999999993</v>
      </c>
      <c r="M45">
        <v>9120.68</v>
      </c>
      <c r="N45" s="1">
        <f>SUM(Table2[[#This Row],[Jan 2017]:[Dec 2017]])</f>
        <v>106141.9</v>
      </c>
    </row>
    <row r="46" spans="1:14" x14ac:dyDescent="0.3">
      <c r="A46" t="s">
        <v>81</v>
      </c>
      <c r="B46">
        <v>5860.68</v>
      </c>
      <c r="C46">
        <v>7613.84</v>
      </c>
      <c r="D46">
        <v>7680.53</v>
      </c>
      <c r="E46">
        <v>8485.17</v>
      </c>
      <c r="F46">
        <v>9454.5300000000007</v>
      </c>
      <c r="G46">
        <v>10500.44</v>
      </c>
      <c r="H46">
        <v>12242.18</v>
      </c>
      <c r="I46">
        <v>10281.44</v>
      </c>
      <c r="J46">
        <v>11123.41</v>
      </c>
      <c r="K46">
        <v>9599.67</v>
      </c>
      <c r="L46">
        <v>8689.9</v>
      </c>
      <c r="M46">
        <v>7516.32</v>
      </c>
      <c r="N46" s="1">
        <f>SUM(Table2[[#This Row],[Jan 2017]:[Dec 2017]])</f>
        <v>109048.10999999999</v>
      </c>
    </row>
    <row r="47" spans="1:14" x14ac:dyDescent="0.3">
      <c r="A47" t="s">
        <v>82</v>
      </c>
      <c r="B47">
        <v>80.02</v>
      </c>
      <c r="C47">
        <v>182.32</v>
      </c>
      <c r="D47">
        <v>71.55</v>
      </c>
      <c r="E47">
        <v>177.2</v>
      </c>
      <c r="F47">
        <v>202.94</v>
      </c>
      <c r="G47">
        <v>353.94</v>
      </c>
      <c r="H47">
        <v>393.13</v>
      </c>
      <c r="I47">
        <v>313.47000000000003</v>
      </c>
      <c r="J47">
        <v>272.39999999999998</v>
      </c>
      <c r="K47">
        <v>220.46</v>
      </c>
      <c r="L47">
        <v>612.38</v>
      </c>
      <c r="M47">
        <v>139.13</v>
      </c>
      <c r="N47" s="1">
        <f>SUM(Table2[[#This Row],[Jan 2017]:[Dec 2017]])</f>
        <v>3018.94</v>
      </c>
    </row>
    <row r="48" spans="1:14" x14ac:dyDescent="0.3">
      <c r="A48" t="s">
        <v>83</v>
      </c>
      <c r="B48">
        <v>1418.19</v>
      </c>
      <c r="C48">
        <v>1382.02</v>
      </c>
      <c r="D48">
        <v>1580.18</v>
      </c>
      <c r="E48"/>
      <c r="F48">
        <v>4480.9799999999996</v>
      </c>
      <c r="G48">
        <v>2424.38</v>
      </c>
      <c r="H48">
        <v>1519.67</v>
      </c>
      <c r="I48">
        <v>991.57</v>
      </c>
      <c r="J48">
        <v>2107.2600000000002</v>
      </c>
      <c r="K48">
        <v>2544.71</v>
      </c>
      <c r="L48">
        <v>2054.09</v>
      </c>
      <c r="M48">
        <v>1964.99</v>
      </c>
      <c r="N48" s="17">
        <f>SUM(Table2[[#This Row],[Jan 2017]:[Dec 2017]])</f>
        <v>22468.04</v>
      </c>
    </row>
    <row r="49" spans="1:14" x14ac:dyDescent="0.3">
      <c r="A49" t="s">
        <v>13</v>
      </c>
      <c r="B49">
        <v>4548.0200000000004</v>
      </c>
      <c r="C49"/>
      <c r="D49">
        <v>10783.11</v>
      </c>
      <c r="E49">
        <v>7262.74</v>
      </c>
      <c r="F49">
        <v>6102.33</v>
      </c>
      <c r="G49">
        <v>8181.64</v>
      </c>
      <c r="H49">
        <v>8327</v>
      </c>
      <c r="I49">
        <v>9394.36</v>
      </c>
      <c r="J49">
        <v>13227.08</v>
      </c>
      <c r="K49">
        <v>8618.41</v>
      </c>
      <c r="L49">
        <v>9700.2800000000007</v>
      </c>
      <c r="M49">
        <v>6924.92</v>
      </c>
      <c r="N49" s="17">
        <f>SUM(Table2[[#This Row],[Jan 2017]:[Dec 2017]])</f>
        <v>93069.89</v>
      </c>
    </row>
    <row r="50" spans="1:14" x14ac:dyDescent="0.3">
      <c r="A50" t="s">
        <v>33</v>
      </c>
      <c r="B50">
        <v>4449.17</v>
      </c>
      <c r="C50">
        <v>4371.46</v>
      </c>
      <c r="D50">
        <v>4177.93</v>
      </c>
      <c r="E50">
        <v>5233.45</v>
      </c>
      <c r="F50">
        <v>5171.6899999999996</v>
      </c>
      <c r="G50">
        <v>5589.83</v>
      </c>
      <c r="H50">
        <v>6207.08</v>
      </c>
      <c r="I50">
        <v>6069.62</v>
      </c>
      <c r="J50">
        <v>6101.91</v>
      </c>
      <c r="K50">
        <v>6134.71</v>
      </c>
      <c r="L50">
        <v>6052.18</v>
      </c>
      <c r="M50">
        <v>4501.29</v>
      </c>
      <c r="N50" s="17">
        <f>SUM(Table2[[#This Row],[Jan 2017]:[Dec 2017]])</f>
        <v>64060.32</v>
      </c>
    </row>
    <row r="51" spans="1:14" x14ac:dyDescent="0.3">
      <c r="B51"/>
      <c r="C51"/>
      <c r="D51"/>
      <c r="E51"/>
      <c r="F51"/>
      <c r="G51"/>
      <c r="H51"/>
      <c r="I51"/>
      <c r="J51"/>
      <c r="K51"/>
      <c r="L51"/>
      <c r="M51"/>
      <c r="N51" s="17">
        <f>SUM(Table2[[#This Row],[Jan 2017]:[Dec 2017]])</f>
        <v>0</v>
      </c>
    </row>
    <row r="52" spans="1:14" x14ac:dyDescent="0.3">
      <c r="A52" t="s">
        <v>19</v>
      </c>
      <c r="B52" s="4">
        <f>SUBTOTAL(109,Table2[Jan 2017])</f>
        <v>154492.45000000001</v>
      </c>
      <c r="C52" s="4">
        <f>SUBTOTAL(109,Table2[Feb 2017])</f>
        <v>110793.44</v>
      </c>
      <c r="D52" s="4">
        <f>SUBTOTAL(109,Table2[Mar 2017])</f>
        <v>211769.06999999995</v>
      </c>
      <c r="E52" s="4">
        <f>SUBTOTAL(109,Table2[Apr 2017])</f>
        <v>182454.05000000005</v>
      </c>
      <c r="F52" s="4">
        <f>SUBTOTAL(109,Table2[May 2017])</f>
        <v>252869.55</v>
      </c>
      <c r="G52" s="20">
        <f>SUBTOTAL(109,Table2[Jun 2017])</f>
        <v>249220.33000000002</v>
      </c>
      <c r="H52" s="4">
        <f>SUBTOTAL(109,Table2[Jul 2017])</f>
        <v>304795.31</v>
      </c>
      <c r="I52" s="27">
        <f>SUBTOTAL(109,Table2[Aug 2017])</f>
        <v>285809.00999999989</v>
      </c>
      <c r="J52" s="20">
        <f>SUBTOTAL(109,Table2[Sep 2017])</f>
        <v>306046.93000000005</v>
      </c>
      <c r="K52" s="21">
        <f>SUBTOTAL(109,Table2[Oct 2017])</f>
        <v>286941.92000000004</v>
      </c>
      <c r="L52" s="4">
        <f>SUBTOTAL(109,Table2[Nov 2017])</f>
        <v>250134.1</v>
      </c>
      <c r="M52" s="4">
        <f>SUBTOTAL(109,Table2[Dec 2017])</f>
        <v>268117.45999999996</v>
      </c>
      <c r="N52" s="4">
        <f>SUBTOTAL(109,Table2[Totals])</f>
        <v>2863443.6200000006</v>
      </c>
    </row>
    <row r="53" spans="1:14" x14ac:dyDescent="0.3">
      <c r="G53" s="19"/>
      <c r="I53" s="28"/>
      <c r="J53" s="19"/>
      <c r="K53" s="19"/>
      <c r="L53" s="19"/>
    </row>
    <row r="54" spans="1:14" x14ac:dyDescent="0.3">
      <c r="G54" s="19"/>
      <c r="I54" s="28"/>
      <c r="J54" s="19"/>
      <c r="K54" s="19"/>
    </row>
  </sheetData>
  <autoFilter ref="A1:O2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">
    <mergeCell ref="A1:O1"/>
    <mergeCell ref="E2:H2"/>
  </mergeCell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Period Summary</vt:lpstr>
      <vt:lpstr>Recap</vt:lpstr>
      <vt:lpstr>YearToDate</vt:lpstr>
      <vt:lpstr>AdminFee</vt:lpstr>
      <vt:lpstr>Corrections</vt:lpstr>
      <vt:lpstr>DiscoverKalamazoo</vt:lpstr>
      <vt:lpstr>KalamazooCounty</vt:lpstr>
      <vt:lpstr>ParksPromotion</vt:lpstr>
      <vt:lpstr>Periods</vt:lpstr>
      <vt:lpstr>Total</vt:lpstr>
      <vt:lpstr>TotalCollected</vt:lpstr>
      <vt:lpstr>TotalNet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Jackson</dc:creator>
  <cp:lastModifiedBy>Kevin Jackson</cp:lastModifiedBy>
  <cp:lastPrinted>2017-04-06T19:08:01Z</cp:lastPrinted>
  <dcterms:created xsi:type="dcterms:W3CDTF">2016-07-18T21:47:28Z</dcterms:created>
  <dcterms:modified xsi:type="dcterms:W3CDTF">2018-03-20T13:44:08Z</dcterms:modified>
</cp:coreProperties>
</file>